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C:\Users\Public\Documents\Schule\03 Homepage\01 1. Hj 20_21\"/>
    </mc:Choice>
  </mc:AlternateContent>
  <xr:revisionPtr revIDLastSave="0" documentId="8_{3140D6FF-11C9-44A3-BD1A-7C07B3DC7E7D}" xr6:coauthVersionLast="45" xr6:coauthVersionMax="45" xr10:uidLastSave="{00000000-0000-0000-0000-000000000000}"/>
  <bookViews>
    <workbookView xWindow="-120" yWindow="-120" windowWidth="25440" windowHeight="15390" activeTab="1" xr2:uid="{00000000-000D-0000-FFFF-FFFF00000000}"/>
  </bookViews>
  <sheets>
    <sheet name="Einführung" sheetId="2" r:id="rId1"/>
    <sheet name="GO-Planer" sheetId="1" r:id="rId2"/>
    <sheet name="Tabelle1" sheetId="3" r:id="rId3"/>
  </sheets>
  <definedNames>
    <definedName name="_xlnm.Print_Area" localSheetId="1">'GO-Planer'!$A$1:$AF$33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I21" i="1"/>
  <c r="J25" i="1"/>
  <c r="J26" i="1"/>
  <c r="P21" i="1"/>
  <c r="E13" i="1" l="1"/>
  <c r="E12" i="1"/>
  <c r="E7" i="1" l="1"/>
  <c r="M18" i="1"/>
  <c r="N18" i="1"/>
  <c r="O18" i="1"/>
  <c r="L18" i="1"/>
  <c r="E21" i="1"/>
  <c r="F21" i="1"/>
  <c r="G21" i="1"/>
  <c r="H21" i="1"/>
  <c r="Q20" i="1" l="1"/>
  <c r="Y21" i="1"/>
  <c r="Y19" i="1"/>
  <c r="D18" i="1"/>
  <c r="D17" i="1"/>
  <c r="Y18" i="1"/>
  <c r="Y17" i="1"/>
  <c r="Y16" i="1"/>
  <c r="Y15" i="1" l="1"/>
  <c r="D19" i="1"/>
  <c r="H22" i="1"/>
  <c r="G22" i="1"/>
  <c r="F22" i="1"/>
  <c r="E22" i="1"/>
  <c r="H20" i="1"/>
  <c r="G20" i="1"/>
  <c r="F20" i="1"/>
  <c r="E20" i="1"/>
  <c r="C20" i="1"/>
  <c r="H19" i="1"/>
  <c r="F19" i="1"/>
  <c r="C19" i="1"/>
  <c r="G19" i="1"/>
  <c r="E19" i="1"/>
  <c r="H18" i="1"/>
  <c r="G18" i="1"/>
  <c r="F18" i="1"/>
  <c r="E8" i="1" l="1"/>
  <c r="E18" i="1"/>
  <c r="C18" i="1"/>
  <c r="F17" i="1"/>
  <c r="G17" i="1"/>
  <c r="H17" i="1"/>
  <c r="E17" i="1"/>
  <c r="C17" i="1"/>
  <c r="O17" i="1" l="1"/>
  <c r="N17" i="1"/>
  <c r="M17" i="1" l="1"/>
  <c r="L17" i="1"/>
  <c r="K17" i="1" l="1"/>
  <c r="J17" i="1"/>
  <c r="J24" i="1" s="1"/>
  <c r="D32" i="1" l="1"/>
  <c r="Q19" i="1" l="1"/>
  <c r="S16" i="1" l="1"/>
  <c r="T16" i="1"/>
  <c r="U16" i="1"/>
  <c r="V16" i="1"/>
  <c r="S17" i="1"/>
  <c r="T17" i="1"/>
  <c r="U17" i="1"/>
  <c r="V17" i="1"/>
  <c r="S18" i="1"/>
  <c r="T18" i="1"/>
  <c r="U18" i="1"/>
  <c r="V18" i="1"/>
  <c r="S19" i="1"/>
  <c r="T19" i="1"/>
  <c r="U19" i="1"/>
  <c r="V19" i="1"/>
  <c r="S20" i="1"/>
  <c r="T20" i="1"/>
  <c r="U20" i="1"/>
  <c r="V20" i="1"/>
  <c r="E9" i="1" l="1"/>
  <c r="E10" i="1"/>
  <c r="E11" i="1" l="1"/>
  <c r="C16" i="1"/>
  <c r="E16" i="1"/>
  <c r="F16" i="1"/>
  <c r="G16" i="1"/>
  <c r="H16" i="1"/>
  <c r="J16" i="1"/>
  <c r="L16" i="1"/>
  <c r="M16" i="1"/>
  <c r="N16" i="1"/>
  <c r="O16" i="1"/>
  <c r="Q16" i="1"/>
  <c r="Q17" i="1"/>
  <c r="Q18" i="1"/>
  <c r="L19" i="1"/>
  <c r="M19" i="1"/>
  <c r="N19" i="1"/>
  <c r="O19" i="1"/>
  <c r="L20" i="1"/>
  <c r="M20" i="1"/>
  <c r="N20" i="1"/>
  <c r="O20" i="1"/>
  <c r="Q22" i="1"/>
  <c r="S22" i="1"/>
  <c r="T22" i="1"/>
  <c r="U22" i="1"/>
  <c r="V22" i="1"/>
  <c r="AA24" i="1" l="1"/>
  <c r="Y23" i="1"/>
  <c r="Y20" i="1" l="1"/>
</calcChain>
</file>

<file path=xl/sharedStrings.xml><?xml version="1.0" encoding="utf-8"?>
<sst xmlns="http://schemas.openxmlformats.org/spreadsheetml/2006/main" count="113" uniqueCount="92">
  <si>
    <t>Rev</t>
  </si>
  <si>
    <t>Rka</t>
  </si>
  <si>
    <t>Eth</t>
  </si>
  <si>
    <t>G</t>
  </si>
  <si>
    <t>D</t>
  </si>
  <si>
    <t>E</t>
  </si>
  <si>
    <t>F</t>
  </si>
  <si>
    <t>L</t>
  </si>
  <si>
    <t>Ku</t>
  </si>
  <si>
    <t>Mu</t>
  </si>
  <si>
    <t>DSp</t>
  </si>
  <si>
    <t>M</t>
  </si>
  <si>
    <t>Bio</t>
  </si>
  <si>
    <t>Che</t>
  </si>
  <si>
    <t>Phy</t>
  </si>
  <si>
    <t>Inf</t>
  </si>
  <si>
    <t>Spo</t>
  </si>
  <si>
    <t>Belegpflicht</t>
  </si>
  <si>
    <t xml:space="preserve">1. </t>
  </si>
  <si>
    <t>2.</t>
  </si>
  <si>
    <t>4.</t>
  </si>
  <si>
    <t>Viel Erfolg bei den Planungen und natürlich beim Durchlaufen der Oberstufe.</t>
  </si>
  <si>
    <t>Die Tabelle findet sich auf dem zweiten Tabellenblatt.</t>
  </si>
  <si>
    <t>Q1</t>
  </si>
  <si>
    <t>Q2</t>
  </si>
  <si>
    <t>Q3</t>
  </si>
  <si>
    <t>Q4</t>
  </si>
  <si>
    <t>Name:</t>
  </si>
  <si>
    <t>AF 1</t>
  </si>
  <si>
    <t>AF 2</t>
  </si>
  <si>
    <t>AF 3</t>
  </si>
  <si>
    <t>Alle diese Felder müssen grün werden!</t>
  </si>
  <si>
    <t>Beleg- und Einbringpflicht in GK/LK</t>
  </si>
  <si>
    <t>1. Schritt:</t>
  </si>
  <si>
    <t>Anzahl der gewählten Leistungskurse (2!)</t>
  </si>
  <si>
    <t>Anzahl der insgesamt mit den Abiturprüfungen abgedeckten Aufgabenfeldern (3!)</t>
  </si>
  <si>
    <t>Marcel Jochim</t>
  </si>
  <si>
    <t>Leiter der gymnasialen Oberstufe</t>
  </si>
  <si>
    <t>5.</t>
  </si>
  <si>
    <t>TKS-Qualifikationsphasen-Planer</t>
  </si>
  <si>
    <t>Wenn Sport kein Abiturfach ist, können max. 3 Sportkurse eingebracht werden!</t>
  </si>
  <si>
    <t>2. Schritt:</t>
  </si>
  <si>
    <t>3. Schritt:</t>
  </si>
  <si>
    <t>x:</t>
  </si>
  <si>
    <t>G/L:</t>
  </si>
  <si>
    <t>4. Schritt:</t>
  </si>
  <si>
    <t>5. Schritt:</t>
  </si>
  <si>
    <t>Anzahl der schriftlichen Grundkursprüfungsfächer (1!)</t>
  </si>
  <si>
    <t>Die Versionsnummer (Datum) ist zu beachten und immer die aktuelle Version zu verwenden. Bitte den (simplen) Schreibschutz nicht verändern, sondern die Tabelle für sich unter anderem Namen speichern.</t>
  </si>
  <si>
    <t>6.</t>
  </si>
  <si>
    <t>Besondere Lernleistung (BLL) als 5. Prüfungsfach im Abitur geplant? =&gt; n/AF1/AF2/AF3</t>
  </si>
  <si>
    <t>Anzahl der mündlichen Grundkursprüfungsfächer inkl. BLL (2!)</t>
  </si>
  <si>
    <t>Eingaben sind nur in den blau angezeigten Feldern gestattet.</t>
  </si>
  <si>
    <t>von 24 verpflichtend einzubringenden Grundkursen (G) sind bereits fest vorgegeben.</t>
  </si>
  <si>
    <t>Das Fach Wirtschaftswissenschaften (WiWi) wird/wurde in der Stufe 12 weiter belegt? =&gt; j/n</t>
  </si>
  <si>
    <r>
      <rPr>
        <sz val="10"/>
        <rFont val="Arial"/>
        <family val="2"/>
      </rPr>
      <t>TKS-Qualifikationsphasen-Planer</t>
    </r>
    <r>
      <rPr>
        <sz val="10"/>
        <rFont val="Arial"/>
        <family val="2"/>
      </rPr>
      <t xml:space="preserve"> </t>
    </r>
    <r>
      <rPr>
        <sz val="8"/>
        <rFont val="Arial"/>
        <family val="2"/>
      </rPr>
      <t xml:space="preserve">(Wahlmöglichkeiten nach der </t>
    </r>
    <r>
      <rPr>
        <sz val="8"/>
        <rFont val="Arial"/>
        <family val="2"/>
      </rPr>
      <t>OAVO</t>
    </r>
    <r>
      <rPr>
        <sz val="8"/>
        <rFont val="Arial"/>
        <family val="2"/>
      </rPr>
      <t>)</t>
    </r>
  </si>
  <si>
    <r>
      <t>Anzahl der gewählten Abitur-Pflichtfächer aus</t>
    </r>
    <r>
      <rPr>
        <sz val="9"/>
        <rFont val="Arial"/>
        <family val="2"/>
      </rPr>
      <t xml:space="preserve">  </t>
    </r>
    <r>
      <rPr>
        <i/>
        <sz val="9"/>
        <rFont val="Arial"/>
        <family val="2"/>
      </rPr>
      <t>D - M - FSpr/Nawi/Inf</t>
    </r>
  </si>
  <si>
    <t>Die Tabelle zeigt die verpflichtend zu belegenden/einzubringenden Kurse. Weitere freiwillig belegte Kurse (z.B. DS oder PoWi-GK in Stufe 13), die natürlich die Auswahlmöglichkeiten für die Gesamtqualifikation erhöhen, werden hier nicht erfasst!</t>
  </si>
  <si>
    <t>j</t>
  </si>
  <si>
    <t>n</t>
  </si>
  <si>
    <r>
      <t>Mindstens ein LK muss aus den Bereichen</t>
    </r>
    <r>
      <rPr>
        <i/>
        <sz val="10"/>
        <rFont val="Arial"/>
        <family val="2"/>
      </rPr>
      <t xml:space="preserve">  </t>
    </r>
    <r>
      <rPr>
        <i/>
        <sz val="9"/>
        <rFont val="Arial"/>
        <family val="2"/>
      </rPr>
      <t>FSpr(ab 7)/M/Nawi</t>
    </r>
    <r>
      <rPr>
        <sz val="8"/>
        <rFont val="Arial"/>
        <family val="2"/>
      </rPr>
      <t xml:space="preserve">  gewählt werden.</t>
    </r>
  </si>
  <si>
    <t>2. Fremdsprache? =&gt; E,F,L, Spa</t>
  </si>
  <si>
    <t>1. Fremdsprache? =&gt; E,F,L, Spa (aus der Mittelstufe fortgeführte Fremdsprache)</t>
  </si>
  <si>
    <t>1. Fremdsprache begonnen in Jahrgangsstufe 3, 5, 7 oder 9?</t>
  </si>
  <si>
    <t>2. Fremdsprache begonnen in Jahrgangsstufe 3, 5, 7, 9 oder 11? (mindestens zu belegen bis Ende der Stufe 11)</t>
  </si>
  <si>
    <t>Spa</t>
  </si>
  <si>
    <t>AF3</t>
  </si>
  <si>
    <t>AF1</t>
  </si>
  <si>
    <t>AF2</t>
  </si>
  <si>
    <t>Bitte beachten: Eine BLL kann zwar einem Aufgabenfeld (AF), nicht aber einem Fach zugeordnet werden!</t>
  </si>
  <si>
    <t>3. Fremdsprache? =&gt; E,F,L, Spa</t>
  </si>
  <si>
    <t>Das Fach Wirtschaftswissenschaften (WiWi) wird/wurde in der Stufe 12 weiter belegt? =&gt; j (ja) / n (nein)</t>
  </si>
  <si>
    <t>Besondere Lernleistung (BLL) als 5. Prüfungsfach im Abitur geplant? =&gt; n (nein) / AF1 / AF2 / AF3</t>
  </si>
  <si>
    <t>3. Fremdsprache begonnen in Jahrgangsstufe 3, 5, 7, 9 oder 11?</t>
  </si>
  <si>
    <t>x</t>
  </si>
  <si>
    <t xml:space="preserve">2. Fremdsprache begonnen in Jahrgangsstufe 3, 5, 7, 9 oder 11? </t>
  </si>
  <si>
    <t xml:space="preserve">3. Fremdsprache nicht belegt (=&gt; x)  oder  begonnen in Jahrgangsstufe 3, 5, 7, 9 oder 11? </t>
  </si>
  <si>
    <t>3. Fremdsprache nicht belegt (=&gt; x)  oder  E,F,L, Spa?</t>
  </si>
  <si>
    <t>Anzahl der mit den schriftlichen Abiturprüfungen abgedeckten Aufgabenfeldern (mind. 2!)</t>
  </si>
  <si>
    <t>1. FS</t>
  </si>
  <si>
    <t>2. FS</t>
  </si>
  <si>
    <t>3. FS</t>
  </si>
  <si>
    <t>ab Jg.</t>
  </si>
  <si>
    <t>BLL?</t>
  </si>
  <si>
    <r>
      <t>1. Fremdsprache? =&gt; E,F,L, Spa</t>
    </r>
    <r>
      <rPr>
        <sz val="6"/>
        <rFont val="Arial"/>
        <family val="2"/>
      </rPr>
      <t xml:space="preserve"> (aus der Mittelstufe fortgeführte Fremdsprache)</t>
    </r>
  </si>
  <si>
    <r>
      <t xml:space="preserve">2. Fremdsprache? =&gt; E,F,L, Spa </t>
    </r>
    <r>
      <rPr>
        <sz val="6"/>
        <rFont val="Arial"/>
        <family val="2"/>
      </rPr>
      <t>(mind. zu belegen bis Ende Stufe 11, wenn dafür in Stufe 12 noch eine 2. NaWi belegt wird)</t>
    </r>
  </si>
  <si>
    <t>WiWi?</t>
  </si>
  <si>
    <t>Version 2020-09-07</t>
  </si>
  <si>
    <t>erstellt durch A. Jorde, neu bearbeitet durch M. Jochim</t>
  </si>
  <si>
    <t>Die Tabelle soll ausschließlich für die Kursplanung an der TKS verwendet werden. Schulische Eigenheiten (z.B. andere mögliche Leistungskurse) führen dazu, dass die Tabelle an anderen Schulen nicht funktionieren könnte und zu falschen Planungen führt.</t>
  </si>
  <si>
    <t>Aufgrund der komplexen Formeln ist die Funktion der Tabelle nur in der aktuellen Excel-Version sichergestellt.</t>
  </si>
  <si>
    <t>Die Tabelle ist zwar weitestgehend gegen Fehleingaben abgesichert, eine Gewähr kann aber nicht übernommen werden. Die Tabelle dient dazu, die komplexe Oberstufenverordnung leichter zu verstehen und ersetzt nicht deren genaues Studium. Bei Verständnisfragen sprechen Sie bitte Ihren Tutor oder den Oberstufenleiter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</si>
</sst>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8"/>
      <name val="Arial"/>
      <family val="2"/>
    </font>
    <font>
      <sz val="16"/>
      <name val="Arial"/>
      <family val="2"/>
    </font>
    <font>
      <sz val="12"/>
      <name val="Arial"/>
      <family val="2"/>
    </font>
    <font>
      <sz val="9"/>
      <name val="Arial"/>
      <family val="2"/>
    </font>
    <font>
      <sz val="10"/>
      <name val="Arial"/>
      <family val="2"/>
    </font>
    <font>
      <b/>
      <sz val="20"/>
      <color rgb="FF474AC1"/>
      <name val="Arial"/>
      <family val="2"/>
    </font>
    <font>
      <sz val="16"/>
      <color rgb="FF474AC1"/>
      <name val="Arial"/>
      <family val="2"/>
    </font>
    <font>
      <i/>
      <sz val="10"/>
      <name val="Arial"/>
      <family val="2"/>
    </font>
    <font>
      <b/>
      <sz val="14"/>
      <name val="Arial"/>
      <family val="2"/>
    </font>
    <font>
      <sz val="10"/>
      <name val="Arial"/>
    </font>
    <font>
      <b/>
      <sz val="10"/>
      <name val="Arial"/>
      <family val="2"/>
    </font>
    <font>
      <sz val="9"/>
      <name val="Arial"/>
      <family val="2"/>
    </font>
    <font>
      <sz val="14"/>
      <name val="Arial"/>
      <family val="2"/>
    </font>
    <font>
      <sz val="8"/>
      <name val="Arial"/>
      <family val="2"/>
    </font>
    <font>
      <sz val="10"/>
      <name val="Arial"/>
      <family val="2"/>
    </font>
    <font>
      <sz val="12"/>
      <name val="Arial"/>
      <family val="2"/>
    </font>
    <font>
      <b/>
      <sz val="9"/>
      <name val="Arial"/>
      <family val="2"/>
    </font>
    <font>
      <b/>
      <sz val="8"/>
      <name val="Arial"/>
      <family val="2"/>
    </font>
    <font>
      <sz val="6"/>
      <name val="Arial"/>
      <family val="2"/>
    </font>
    <font>
      <sz val="7"/>
      <name val="Arial"/>
      <family val="2"/>
    </font>
    <font>
      <i/>
      <sz val="9"/>
      <name val="Arial"/>
      <family val="2"/>
    </font>
    <font>
      <sz val="6"/>
      <color rgb="FFFF0000"/>
      <name val="Arial"/>
      <family val="2"/>
    </font>
    <font>
      <sz val="10"/>
      <name val="Times New Roman"/>
      <family val="1"/>
    </font>
  </fonts>
  <fills count="5">
    <fill>
      <patternFill patternType="none"/>
    </fill>
    <fill>
      <patternFill patternType="gray125"/>
    </fill>
    <fill>
      <patternFill patternType="solid">
        <fgColor indexed="53"/>
        <bgColor indexed="64"/>
      </patternFill>
    </fill>
    <fill>
      <patternFill patternType="solid">
        <fgColor rgb="FFCCECFF"/>
        <bgColor indexed="64"/>
      </patternFill>
    </fill>
    <fill>
      <patternFill patternType="solid">
        <fgColor rgb="FF00FF00"/>
        <bgColor indexed="64"/>
      </patternFill>
    </fill>
  </fills>
  <borders count="16">
    <border>
      <left/>
      <right/>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1">
    <xf numFmtId="0" fontId="0" fillId="0" borderId="0"/>
  </cellStyleXfs>
  <cellXfs count="99">
    <xf numFmtId="0" fontId="0" fillId="0" borderId="0" xfId="0"/>
    <xf numFmtId="0" fontId="2" fillId="0" borderId="0" xfId="0" applyFont="1"/>
    <xf numFmtId="0" fontId="3" fillId="0" borderId="0" xfId="0" applyFont="1"/>
    <xf numFmtId="0" fontId="3" fillId="0" borderId="0" xfId="0" applyFont="1" applyAlignment="1">
      <alignment vertical="top" wrapText="1"/>
    </xf>
    <xf numFmtId="0" fontId="3" fillId="0" borderId="0" xfId="0" applyFont="1" applyAlignment="1">
      <alignment horizontal="right" vertical="top"/>
    </xf>
    <xf numFmtId="0" fontId="0" fillId="0" borderId="0" xfId="0" applyAlignment="1">
      <alignment vertical="top" wrapText="1"/>
    </xf>
    <xf numFmtId="0" fontId="0" fillId="0" borderId="0" xfId="0" applyAlignment="1">
      <alignment horizontal="right" vertical="top"/>
    </xf>
    <xf numFmtId="0" fontId="2" fillId="0" borderId="0" xfId="0" applyFont="1" applyAlignment="1">
      <alignment horizontal="right" vertical="top"/>
    </xf>
    <xf numFmtId="0" fontId="1" fillId="0" borderId="0" xfId="0" applyFont="1" applyAlignment="1">
      <alignment horizontal="center" vertical="top" wrapText="1"/>
    </xf>
    <xf numFmtId="0" fontId="6" fillId="0" borderId="0" xfId="0" applyFont="1" applyAlignment="1">
      <alignment horizontal="center" vertical="top" wrapText="1"/>
    </xf>
    <xf numFmtId="0" fontId="7" fillId="0" borderId="0" xfId="0" applyFont="1" applyAlignment="1">
      <alignment horizontal="center" vertical="top" wrapText="1"/>
    </xf>
    <xf numFmtId="0" fontId="9" fillId="0" borderId="0" xfId="0" applyFont="1" applyAlignment="1" applyProtection="1">
      <alignment horizontal="left"/>
    </xf>
    <xf numFmtId="0" fontId="10" fillId="0" borderId="0" xfId="0" applyFont="1" applyBorder="1" applyProtection="1"/>
    <xf numFmtId="0" fontId="10" fillId="0" borderId="0" xfId="0" applyFont="1" applyProtection="1"/>
    <xf numFmtId="0" fontId="11" fillId="0" borderId="0" xfId="0" applyFont="1" applyProtection="1"/>
    <xf numFmtId="0" fontId="12" fillId="0" borderId="0" xfId="0" applyFont="1" applyProtection="1"/>
    <xf numFmtId="0" fontId="13" fillId="0" borderId="0" xfId="0" applyFont="1" applyAlignment="1" applyProtection="1">
      <alignment horizontal="left"/>
    </xf>
    <xf numFmtId="0" fontId="14" fillId="0" borderId="0" xfId="0" applyFont="1" applyProtection="1"/>
    <xf numFmtId="0" fontId="15" fillId="0" borderId="0" xfId="0" applyFont="1" applyProtection="1"/>
    <xf numFmtId="0" fontId="16" fillId="0" borderId="0" xfId="0" applyFont="1" applyFill="1" applyBorder="1" applyAlignment="1" applyProtection="1"/>
    <xf numFmtId="0" fontId="14" fillId="0" borderId="0" xfId="0" applyFont="1" applyBorder="1" applyProtection="1"/>
    <xf numFmtId="0" fontId="17" fillId="0" borderId="0" xfId="0" applyFont="1" applyProtection="1"/>
    <xf numFmtId="0" fontId="12" fillId="0" borderId="0" xfId="0" applyFont="1" applyBorder="1" applyProtection="1"/>
    <xf numFmtId="0" fontId="12" fillId="0" borderId="0" xfId="0" applyFont="1" applyBorder="1" applyAlignment="1" applyProtection="1">
      <alignment horizontal="center"/>
    </xf>
    <xf numFmtId="0" fontId="18" fillId="3" borderId="0" xfId="0" applyFont="1" applyFill="1" applyBorder="1" applyProtection="1"/>
    <xf numFmtId="0" fontId="14" fillId="3" borderId="0" xfId="0" applyFont="1" applyFill="1" applyBorder="1" applyProtection="1"/>
    <xf numFmtId="0" fontId="19" fillId="0" borderId="0" xfId="0" applyFont="1" applyProtection="1"/>
    <xf numFmtId="0" fontId="18" fillId="0" borderId="0" xfId="0" applyFont="1" applyFill="1" applyBorder="1" applyProtection="1"/>
    <xf numFmtId="0" fontId="14" fillId="0" borderId="0" xfId="0" applyFont="1" applyFill="1" applyBorder="1" applyProtection="1"/>
    <xf numFmtId="0" fontId="10" fillId="0" borderId="0" xfId="0" applyFont="1" applyFill="1" applyBorder="1" applyProtection="1"/>
    <xf numFmtId="0" fontId="18" fillId="0" borderId="0" xfId="0" applyFont="1" applyBorder="1" applyProtection="1"/>
    <xf numFmtId="0" fontId="15" fillId="0" borderId="5" xfId="0" applyFont="1" applyBorder="1" applyProtection="1"/>
    <xf numFmtId="0" fontId="10" fillId="0" borderId="11" xfId="0" applyFont="1" applyBorder="1" applyProtection="1"/>
    <xf numFmtId="0" fontId="20" fillId="0" borderId="11" xfId="0" applyFont="1" applyBorder="1" applyAlignment="1" applyProtection="1">
      <alignment horizontal="center"/>
    </xf>
    <xf numFmtId="0" fontId="20" fillId="0" borderId="11" xfId="0" applyFont="1" applyFill="1" applyBorder="1" applyAlignment="1" applyProtection="1">
      <alignment horizontal="center"/>
    </xf>
    <xf numFmtId="0" fontId="15" fillId="0" borderId="10" xfId="0" applyFont="1" applyBorder="1" applyAlignment="1" applyProtection="1">
      <alignment horizontal="left"/>
    </xf>
    <xf numFmtId="0" fontId="20" fillId="0" borderId="12" xfId="0" applyFont="1" applyFill="1" applyBorder="1" applyAlignment="1" applyProtection="1">
      <alignment horizontal="center"/>
    </xf>
    <xf numFmtId="0" fontId="11" fillId="0" borderId="5" xfId="0" applyFont="1" applyFill="1" applyBorder="1" applyAlignment="1" applyProtection="1">
      <alignment horizontal="center"/>
      <protection locked="0"/>
    </xf>
    <xf numFmtId="0" fontId="10" fillId="0" borderId="2" xfId="0" applyFont="1" applyBorder="1" applyAlignment="1" applyProtection="1">
      <alignment horizontal="center"/>
    </xf>
    <xf numFmtId="0" fontId="10" fillId="0" borderId="2" xfId="0" applyFont="1" applyBorder="1" applyProtection="1"/>
    <xf numFmtId="0" fontId="19" fillId="0" borderId="2" xfId="0" applyFont="1" applyFill="1" applyBorder="1" applyAlignment="1" applyProtection="1">
      <alignment horizontal="center"/>
    </xf>
    <xf numFmtId="0" fontId="11" fillId="0" borderId="1" xfId="0" applyFont="1" applyFill="1" applyBorder="1" applyAlignment="1" applyProtection="1">
      <alignment horizontal="center"/>
      <protection locked="0"/>
    </xf>
    <xf numFmtId="0" fontId="19" fillId="0" borderId="6" xfId="0" applyFont="1" applyFill="1" applyBorder="1" applyAlignment="1" applyProtection="1">
      <alignment horizontal="center"/>
    </xf>
    <xf numFmtId="0" fontId="10" fillId="0" borderId="0" xfId="0" applyFont="1" applyBorder="1" applyAlignment="1" applyProtection="1">
      <alignment horizontal="center"/>
    </xf>
    <xf numFmtId="0" fontId="19" fillId="0" borderId="0" xfId="0" applyFont="1" applyFill="1" applyBorder="1" applyAlignment="1" applyProtection="1">
      <alignment horizontal="center"/>
    </xf>
    <xf numFmtId="0" fontId="19" fillId="0" borderId="8" xfId="0" applyFont="1" applyFill="1" applyBorder="1" applyAlignment="1" applyProtection="1">
      <alignment horizontal="center"/>
    </xf>
    <xf numFmtId="0" fontId="15" fillId="0" borderId="0" xfId="0" applyFont="1" applyFill="1" applyBorder="1" applyProtection="1"/>
    <xf numFmtId="0" fontId="12" fillId="0" borderId="0" xfId="0" applyFont="1" applyFill="1" applyBorder="1" applyProtection="1"/>
    <xf numFmtId="0" fontId="15" fillId="4" borderId="0" xfId="0" applyFont="1" applyFill="1" applyAlignment="1" applyProtection="1">
      <alignment horizontal="center"/>
    </xf>
    <xf numFmtId="0" fontId="11" fillId="0" borderId="3" xfId="0" applyFont="1" applyFill="1" applyBorder="1" applyAlignment="1" applyProtection="1">
      <alignment horizontal="center"/>
      <protection locked="0"/>
    </xf>
    <xf numFmtId="0" fontId="10" fillId="0" borderId="4" xfId="0" applyFont="1" applyBorder="1" applyAlignment="1" applyProtection="1">
      <alignment horizontal="center"/>
    </xf>
    <xf numFmtId="0" fontId="15" fillId="0" borderId="4" xfId="0" applyFont="1" applyFill="1" applyBorder="1" applyProtection="1"/>
    <xf numFmtId="0" fontId="10" fillId="0" borderId="4" xfId="0" applyFont="1" applyBorder="1" applyProtection="1"/>
    <xf numFmtId="0" fontId="19" fillId="0" borderId="4" xfId="0" applyFont="1" applyFill="1" applyBorder="1" applyAlignment="1" applyProtection="1">
      <alignment horizontal="center"/>
    </xf>
    <xf numFmtId="0" fontId="19" fillId="0" borderId="7" xfId="0" applyFont="1" applyFill="1" applyBorder="1" applyAlignment="1" applyProtection="1">
      <alignment horizontal="center"/>
    </xf>
    <xf numFmtId="0" fontId="14" fillId="0" borderId="0" xfId="0" applyFont="1" applyAlignment="1" applyProtection="1">
      <alignment horizontal="right"/>
    </xf>
    <xf numFmtId="0" fontId="10" fillId="0" borderId="0" xfId="0" applyFont="1" applyFill="1" applyProtection="1"/>
    <xf numFmtId="0" fontId="14" fillId="0" borderId="0" xfId="0" applyFont="1" applyFill="1" applyAlignment="1" applyProtection="1">
      <alignment horizontal="right"/>
    </xf>
    <xf numFmtId="0" fontId="12" fillId="0" borderId="0" xfId="0" applyFont="1" applyFill="1" applyProtection="1"/>
    <xf numFmtId="0" fontId="4" fillId="3" borderId="0" xfId="0" applyFont="1" applyFill="1" applyBorder="1" applyAlignment="1" applyProtection="1">
      <alignment horizontal="center"/>
      <protection locked="0"/>
    </xf>
    <xf numFmtId="0" fontId="1" fillId="0" borderId="0" xfId="0" applyFont="1" applyBorder="1" applyProtection="1"/>
    <xf numFmtId="0" fontId="1" fillId="0" borderId="0" xfId="0" applyFont="1" applyProtection="1"/>
    <xf numFmtId="0" fontId="1" fillId="0" borderId="0" xfId="0" applyFont="1" applyBorder="1" applyAlignment="1" applyProtection="1">
      <alignment horizontal="left"/>
    </xf>
    <xf numFmtId="0" fontId="14" fillId="0" borderId="0" xfId="0" applyFont="1" applyBorder="1" applyAlignment="1" applyProtection="1">
      <alignment horizontal="left"/>
    </xf>
    <xf numFmtId="0" fontId="14" fillId="0" borderId="0" xfId="0" applyFont="1" applyAlignment="1" applyProtection="1">
      <alignment horizontal="left"/>
    </xf>
    <xf numFmtId="0" fontId="1" fillId="0" borderId="0" xfId="0" applyFont="1" applyAlignment="1" applyProtection="1">
      <alignment horizontal="left"/>
    </xf>
    <xf numFmtId="0" fontId="0" fillId="0" borderId="0" xfId="0" applyAlignment="1">
      <alignment horizontal="left"/>
    </xf>
    <xf numFmtId="0" fontId="1" fillId="0" borderId="0" xfId="0" applyFont="1" applyBorder="1" applyAlignment="1" applyProtection="1"/>
    <xf numFmtId="0" fontId="19" fillId="0" borderId="0" xfId="0" applyFont="1" applyBorder="1" applyAlignment="1" applyProtection="1">
      <alignment horizontal="center"/>
    </xf>
    <xf numFmtId="0" fontId="19" fillId="0" borderId="0" xfId="0" applyFont="1" applyFill="1" applyAlignment="1" applyProtection="1">
      <alignment horizontal="center"/>
    </xf>
    <xf numFmtId="0" fontId="19" fillId="0" borderId="9" xfId="0" applyFont="1" applyBorder="1" applyAlignment="1" applyProtection="1">
      <alignment horizontal="center"/>
    </xf>
    <xf numFmtId="0" fontId="4" fillId="3" borderId="9" xfId="0" applyFont="1" applyFill="1" applyBorder="1" applyAlignment="1" applyProtection="1">
      <alignment horizontal="center"/>
      <protection locked="0"/>
    </xf>
    <xf numFmtId="0" fontId="1" fillId="3" borderId="9" xfId="0" applyFont="1" applyFill="1" applyBorder="1" applyAlignment="1" applyProtection="1">
      <alignment horizontal="center"/>
      <protection locked="0"/>
    </xf>
    <xf numFmtId="0" fontId="14" fillId="0" borderId="0" xfId="0" applyFont="1" applyBorder="1" applyAlignment="1" applyProtection="1">
      <alignment horizontal="center"/>
    </xf>
    <xf numFmtId="0" fontId="22" fillId="0" borderId="0" xfId="0" applyFont="1" applyProtection="1"/>
    <xf numFmtId="0" fontId="22" fillId="0" borderId="0" xfId="0" applyFont="1" applyFill="1" applyAlignment="1" applyProtection="1">
      <alignment horizontal="left"/>
    </xf>
    <xf numFmtId="0" fontId="19" fillId="0" borderId="0" xfId="0" applyFont="1" applyBorder="1" applyProtection="1"/>
    <xf numFmtId="0" fontId="19" fillId="0" borderId="0" xfId="0" applyFont="1" applyBorder="1" applyAlignment="1" applyProtection="1"/>
    <xf numFmtId="0" fontId="11" fillId="0" borderId="0" xfId="0" applyFont="1" applyFill="1" applyBorder="1" applyAlignment="1" applyProtection="1">
      <alignment horizontal="left" indent="1"/>
    </xf>
    <xf numFmtId="0" fontId="10" fillId="2" borderId="13" xfId="0" applyFont="1" applyFill="1" applyBorder="1" applyAlignment="1" applyProtection="1">
      <alignment horizontal="center"/>
    </xf>
    <xf numFmtId="0" fontId="10" fillId="2" borderId="14" xfId="0" applyFont="1" applyFill="1" applyBorder="1" applyAlignment="1" applyProtection="1">
      <alignment horizontal="center"/>
    </xf>
    <xf numFmtId="0" fontId="10" fillId="2" borderId="14" xfId="0" applyNumberFormat="1" applyFont="1" applyFill="1" applyBorder="1" applyAlignment="1" applyProtection="1">
      <alignment horizontal="center"/>
    </xf>
    <xf numFmtId="0" fontId="10" fillId="2" borderId="15" xfId="0" applyFont="1" applyFill="1" applyBorder="1" applyAlignment="1" applyProtection="1">
      <alignment horizontal="center"/>
    </xf>
    <xf numFmtId="0" fontId="5" fillId="0" borderId="0" xfId="0" applyFont="1" applyAlignment="1">
      <alignment horizontal="right" vertical="top"/>
    </xf>
    <xf numFmtId="0" fontId="5" fillId="0" borderId="0" xfId="0" applyFont="1" applyAlignment="1">
      <alignment vertical="top" wrapText="1"/>
    </xf>
    <xf numFmtId="0" fontId="5" fillId="0" borderId="0" xfId="0" applyFont="1"/>
    <xf numFmtId="0" fontId="23" fillId="0" borderId="0" xfId="0" applyFont="1"/>
    <xf numFmtId="0" fontId="5" fillId="0" borderId="0" xfId="0" applyFont="1" applyAlignment="1">
      <alignment vertical="top"/>
    </xf>
    <xf numFmtId="0" fontId="1" fillId="0" borderId="0" xfId="0" quotePrefix="1" applyFont="1" applyAlignment="1">
      <alignment vertical="top" wrapText="1"/>
    </xf>
    <xf numFmtId="0" fontId="11" fillId="3" borderId="9" xfId="0" applyFont="1" applyFill="1" applyBorder="1" applyAlignment="1" applyProtection="1">
      <alignment horizontal="left" indent="1"/>
      <protection locked="0"/>
    </xf>
    <xf numFmtId="0" fontId="22" fillId="0" borderId="1" xfId="0" applyFont="1" applyFill="1" applyBorder="1" applyAlignment="1" applyProtection="1">
      <alignment horizontal="center"/>
    </xf>
    <xf numFmtId="0" fontId="22" fillId="0" borderId="0" xfId="0" applyFont="1" applyFill="1" applyBorder="1" applyAlignment="1" applyProtection="1">
      <alignment horizontal="center"/>
    </xf>
    <xf numFmtId="0" fontId="22" fillId="0" borderId="8" xfId="0" applyFont="1" applyFill="1" applyBorder="1" applyAlignment="1" applyProtection="1">
      <alignment horizontal="center"/>
    </xf>
    <xf numFmtId="0" fontId="22" fillId="0" borderId="3" xfId="0" applyFont="1" applyFill="1" applyBorder="1" applyAlignment="1" applyProtection="1">
      <alignment horizontal="center"/>
    </xf>
    <xf numFmtId="0" fontId="22" fillId="0" borderId="4" xfId="0" applyFont="1" applyFill="1" applyBorder="1" applyAlignment="1" applyProtection="1">
      <alignment horizontal="center"/>
    </xf>
    <xf numFmtId="0" fontId="22" fillId="0" borderId="7" xfId="0" applyFont="1" applyFill="1" applyBorder="1" applyAlignment="1" applyProtection="1">
      <alignment horizontal="center"/>
    </xf>
    <xf numFmtId="0" fontId="22" fillId="0" borderId="1" xfId="0" applyFont="1" applyBorder="1" applyAlignment="1" applyProtection="1">
      <alignment horizontal="center"/>
    </xf>
    <xf numFmtId="0" fontId="22" fillId="0" borderId="0" xfId="0" applyFont="1" applyAlignment="1" applyProtection="1">
      <alignment horizontal="center"/>
    </xf>
    <xf numFmtId="0" fontId="22" fillId="0" borderId="8" xfId="0" applyFont="1" applyBorder="1" applyAlignment="1" applyProtection="1">
      <alignment horizontal="center"/>
    </xf>
  </cellXfs>
  <cellStyles count="1">
    <cellStyle name="Standard" xfId="0" builtinId="0"/>
  </cellStyles>
  <dxfs count="47">
    <dxf>
      <fill>
        <patternFill>
          <bgColor rgb="FF99CCFF"/>
        </patternFill>
      </fill>
    </dxf>
    <dxf>
      <fill>
        <patternFill patternType="none">
          <bgColor auto="1"/>
        </patternFill>
      </fill>
    </dxf>
    <dxf>
      <fill>
        <patternFill patternType="none">
          <bgColor auto="1"/>
        </patternFill>
      </fill>
    </dxf>
    <dxf>
      <fill>
        <patternFill>
          <bgColor theme="0"/>
        </patternFill>
      </fill>
    </dxf>
    <dxf>
      <fill>
        <patternFill>
          <bgColor indexed="11"/>
        </patternFill>
      </fill>
    </dxf>
    <dxf>
      <fill>
        <patternFill>
          <bgColor rgb="FFFF6600"/>
        </patternFill>
      </fill>
    </dxf>
    <dxf>
      <fill>
        <patternFill>
          <bgColor rgb="FF6699FF"/>
        </patternFill>
      </fill>
    </dxf>
    <dxf>
      <fill>
        <patternFill patternType="none">
          <bgColor auto="1"/>
        </patternFill>
      </fill>
    </dxf>
    <dxf>
      <fill>
        <patternFill>
          <bgColor rgb="FF6699FF"/>
        </patternFill>
      </fill>
    </dxf>
    <dxf>
      <fill>
        <patternFill patternType="solid">
          <bgColor rgb="FF6699FF"/>
        </patternFill>
      </fill>
    </dxf>
    <dxf>
      <fill>
        <patternFill patternType="none">
          <bgColor auto="1"/>
        </patternFill>
      </fill>
    </dxf>
    <dxf>
      <fill>
        <patternFill>
          <bgColor rgb="FF6699FF"/>
        </patternFill>
      </fill>
    </dxf>
    <dxf>
      <fill>
        <patternFill>
          <bgColor indexed="11"/>
        </patternFill>
      </fill>
    </dxf>
    <dxf>
      <fill>
        <patternFill>
          <bgColor rgb="FF4343FF"/>
        </patternFill>
      </fill>
    </dxf>
    <dxf>
      <fill>
        <patternFill>
          <bgColor rgb="FF474AC1"/>
        </patternFill>
      </fill>
    </dxf>
    <dxf>
      <fill>
        <patternFill patternType="none">
          <bgColor auto="1"/>
        </patternFill>
      </fill>
    </dxf>
    <dxf>
      <fill>
        <patternFill>
          <bgColor rgb="FFFF6600"/>
        </patternFill>
      </fill>
    </dxf>
    <dxf>
      <fill>
        <patternFill patternType="solid">
          <bgColor rgb="FF00FF00"/>
        </patternFill>
      </fill>
    </dxf>
    <dxf>
      <fill>
        <patternFill>
          <bgColor theme="9" tint="-0.24994659260841701"/>
        </patternFill>
      </fill>
    </dxf>
    <dxf>
      <fill>
        <patternFill patternType="solid">
          <bgColor rgb="FF00FF00"/>
        </patternFill>
      </fill>
    </dxf>
    <dxf>
      <fill>
        <patternFill>
          <bgColor theme="9" tint="-0.24994659260841701"/>
        </patternFill>
      </fill>
    </dxf>
    <dxf>
      <fill>
        <patternFill patternType="solid">
          <bgColor rgb="FF00FF00"/>
        </patternFill>
      </fill>
    </dxf>
    <dxf>
      <fill>
        <patternFill>
          <bgColor theme="9" tint="-0.24994659260841701"/>
        </patternFill>
      </fill>
    </dxf>
    <dxf>
      <fill>
        <patternFill patternType="solid">
          <bgColor rgb="FF00FF00"/>
        </patternFill>
      </fill>
    </dxf>
    <dxf>
      <fill>
        <patternFill>
          <bgColor theme="9" tint="-0.24994659260841701"/>
        </patternFill>
      </fill>
    </dxf>
    <dxf>
      <fill>
        <patternFill patternType="solid">
          <bgColor rgb="FF00FF00"/>
        </patternFill>
      </fill>
    </dxf>
    <dxf>
      <fill>
        <patternFill>
          <bgColor theme="9" tint="-0.24994659260841701"/>
        </patternFill>
      </fill>
    </dxf>
    <dxf>
      <fill>
        <patternFill>
          <bgColor rgb="FFFFC000"/>
        </patternFill>
      </fill>
    </dxf>
    <dxf>
      <fill>
        <patternFill>
          <bgColor indexed="43"/>
        </patternFill>
      </fill>
    </dxf>
    <dxf>
      <fill>
        <patternFill>
          <bgColor rgb="FF00FF00"/>
        </patternFill>
      </fill>
    </dxf>
    <dxf>
      <fill>
        <patternFill>
          <bgColor rgb="FFFF6600"/>
        </patternFill>
      </fill>
    </dxf>
    <dxf>
      <fill>
        <patternFill>
          <bgColor indexed="11"/>
        </patternFill>
      </fill>
    </dxf>
    <dxf>
      <fill>
        <patternFill patternType="none">
          <bgColor auto="1"/>
        </patternFill>
      </fill>
    </dxf>
    <dxf>
      <fill>
        <patternFill patternType="none">
          <bgColor auto="1"/>
        </patternFill>
      </fill>
    </dxf>
    <dxf>
      <fill>
        <patternFill>
          <bgColor theme="0"/>
        </patternFill>
      </fill>
    </dxf>
    <dxf>
      <fill>
        <patternFill>
          <bgColor rgb="FFFF6600"/>
        </patternFill>
      </fill>
    </dxf>
    <dxf>
      <fill>
        <patternFill>
          <bgColor rgb="FFFFC000"/>
        </patternFill>
      </fill>
    </dxf>
    <dxf>
      <fill>
        <patternFill>
          <bgColor indexed="43"/>
        </patternFill>
      </fill>
    </dxf>
    <dxf>
      <fill>
        <patternFill>
          <bgColor rgb="FFFFC000"/>
        </patternFill>
      </fill>
    </dxf>
    <dxf>
      <fill>
        <patternFill>
          <bgColor indexed="43"/>
        </patternFill>
      </fill>
    </dxf>
    <dxf>
      <fill>
        <patternFill>
          <bgColor theme="9" tint="-0.24994659260841701"/>
        </patternFill>
      </fill>
    </dxf>
    <dxf>
      <fill>
        <patternFill>
          <bgColor rgb="FF00FF00"/>
        </patternFill>
      </fill>
    </dxf>
    <dxf>
      <fill>
        <patternFill patternType="solid">
          <bgColor rgb="FF00FF00"/>
        </patternFill>
      </fill>
    </dxf>
    <dxf>
      <fill>
        <patternFill>
          <bgColor theme="9" tint="-0.2499465926084170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colors>
    <mruColors>
      <color rgb="FFFF6600"/>
      <color rgb="FFFF3300"/>
      <color rgb="FFCCECFF"/>
      <color rgb="FFFF9900"/>
      <color rgb="FF474AC1"/>
      <color rgb="FF99CCFF"/>
      <color rgb="FF00FF00"/>
      <color rgb="FF4343FF"/>
      <color rgb="FF4040C0"/>
      <color rgb="FF3A3A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132953</xdr:colOff>
      <xdr:row>3</xdr:row>
      <xdr:rowOff>25002</xdr:rowOff>
    </xdr:from>
    <xdr:to>
      <xdr:col>24</xdr:col>
      <xdr:colOff>178672</xdr:colOff>
      <xdr:row>3</xdr:row>
      <xdr:rowOff>145652</xdr:rowOff>
    </xdr:to>
    <xdr:sp macro="" textlink="">
      <xdr:nvSpPr>
        <xdr:cNvPr id="2" name="Pfeil nach unten 1">
          <a:extLst>
            <a:ext uri="{FF2B5EF4-FFF2-40B4-BE49-F238E27FC236}">
              <a16:creationId xmlns:a16="http://schemas.microsoft.com/office/drawing/2014/main" id="{00000000-0008-0000-0100-000002000000}"/>
            </a:ext>
          </a:extLst>
        </xdr:cNvPr>
        <xdr:cNvSpPr/>
      </xdr:nvSpPr>
      <xdr:spPr>
        <a:xfrm>
          <a:off x="5334431" y="251393"/>
          <a:ext cx="45719" cy="120650"/>
        </a:xfrm>
        <a:prstGeom prst="downArrow">
          <a:avLst>
            <a:gd name="adj1" fmla="val 50000"/>
            <a:gd name="adj2" fmla="val 2647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B1" zoomScale="130" zoomScaleNormal="130" workbookViewId="0">
      <selection activeCell="B12" sqref="B12"/>
    </sheetView>
  </sheetViews>
  <sheetFormatPr baseColWidth="10" defaultRowHeight="12.75" x14ac:dyDescent="0.2"/>
  <cols>
    <col min="1" max="1" width="5" style="6" customWidth="1"/>
    <col min="2" max="2" width="159.28515625" style="5" customWidth="1"/>
  </cols>
  <sheetData>
    <row r="1" spans="1:3" s="1" customFormat="1" ht="26.25" x14ac:dyDescent="0.3">
      <c r="A1" s="7"/>
      <c r="B1" s="9" t="s">
        <v>39</v>
      </c>
    </row>
    <row r="2" spans="1:3" s="1" customFormat="1" ht="20.25" x14ac:dyDescent="0.3">
      <c r="A2" s="7"/>
      <c r="B2" s="10" t="s">
        <v>87</v>
      </c>
    </row>
    <row r="3" spans="1:3" s="1" customFormat="1" ht="12" customHeight="1" x14ac:dyDescent="0.3">
      <c r="A3" s="7"/>
      <c r="B3" s="8" t="s">
        <v>88</v>
      </c>
    </row>
    <row r="5" spans="1:3" s="85" customFormat="1" ht="25.5" x14ac:dyDescent="0.2">
      <c r="A5" s="83" t="s">
        <v>18</v>
      </c>
      <c r="B5" s="84" t="s">
        <v>89</v>
      </c>
    </row>
    <row r="6" spans="1:3" s="85" customFormat="1" x14ac:dyDescent="0.2">
      <c r="A6" s="83"/>
      <c r="B6" s="84"/>
    </row>
    <row r="7" spans="1:3" s="85" customFormat="1" ht="25.5" x14ac:dyDescent="0.2">
      <c r="A7" s="83" t="s">
        <v>19</v>
      </c>
      <c r="B7" s="84" t="s">
        <v>91</v>
      </c>
    </row>
    <row r="8" spans="1:3" s="85" customFormat="1" x14ac:dyDescent="0.2">
      <c r="A8" s="83"/>
      <c r="B8" s="84"/>
    </row>
    <row r="9" spans="1:3" s="85" customFormat="1" ht="25.5" x14ac:dyDescent="0.2">
      <c r="A9" s="83"/>
      <c r="B9" s="84" t="s">
        <v>57</v>
      </c>
    </row>
    <row r="10" spans="1:3" s="85" customFormat="1" x14ac:dyDescent="0.2">
      <c r="A10" s="83" t="s">
        <v>20</v>
      </c>
      <c r="B10" s="84"/>
      <c r="C10" s="86"/>
    </row>
    <row r="11" spans="1:3" s="85" customFormat="1" ht="25.5" x14ac:dyDescent="0.2">
      <c r="A11" s="87"/>
      <c r="B11" s="84" t="s">
        <v>48</v>
      </c>
    </row>
    <row r="12" spans="1:3" s="85" customFormat="1" x14ac:dyDescent="0.2">
      <c r="A12" s="83" t="s">
        <v>38</v>
      </c>
      <c r="B12" s="84"/>
    </row>
    <row r="13" spans="1:3" s="85" customFormat="1" x14ac:dyDescent="0.2">
      <c r="A13" s="83"/>
      <c r="B13" s="84" t="s">
        <v>90</v>
      </c>
    </row>
    <row r="14" spans="1:3" s="85" customFormat="1" x14ac:dyDescent="0.2">
      <c r="A14" s="83" t="s">
        <v>49</v>
      </c>
      <c r="B14" s="84"/>
    </row>
    <row r="15" spans="1:3" s="85" customFormat="1" x14ac:dyDescent="0.2">
      <c r="A15" s="83"/>
      <c r="B15" s="84" t="s">
        <v>22</v>
      </c>
    </row>
    <row r="16" spans="1:3" s="85" customFormat="1" x14ac:dyDescent="0.2">
      <c r="A16" s="83"/>
      <c r="B16" s="84" t="s">
        <v>21</v>
      </c>
    </row>
    <row r="17" spans="1:2" s="85" customFormat="1" x14ac:dyDescent="0.2">
      <c r="A17" s="83"/>
      <c r="B17" s="84"/>
    </row>
    <row r="18" spans="1:2" s="85" customFormat="1" x14ac:dyDescent="0.2">
      <c r="A18" s="83"/>
      <c r="B18" s="84" t="s">
        <v>36</v>
      </c>
    </row>
    <row r="19" spans="1:2" s="85" customFormat="1" x14ac:dyDescent="0.2">
      <c r="A19" s="83"/>
      <c r="B19" s="88" t="s">
        <v>37</v>
      </c>
    </row>
    <row r="20" spans="1:2" s="85" customFormat="1" ht="15" x14ac:dyDescent="0.2">
      <c r="A20" s="83"/>
      <c r="B20" s="2"/>
    </row>
    <row r="21" spans="1:2" s="2" customFormat="1" ht="15" x14ac:dyDescent="0.2">
      <c r="A21" s="4"/>
    </row>
    <row r="22" spans="1:2" s="2" customFormat="1" ht="15" x14ac:dyDescent="0.2">
      <c r="A22" s="4"/>
      <c r="B22" s="3"/>
    </row>
    <row r="23" spans="1:2" s="2" customFormat="1" ht="15" x14ac:dyDescent="0.2">
      <c r="A23" s="4"/>
      <c r="B23" s="5"/>
    </row>
  </sheetData>
  <sheetProtection sheet="1" selectLockedCells="1"/>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7"/>
  <sheetViews>
    <sheetView tabSelected="1" zoomScale="160" zoomScaleNormal="160" workbookViewId="0">
      <selection activeCell="D3" sqref="D3:V3"/>
    </sheetView>
  </sheetViews>
  <sheetFormatPr baseColWidth="10" defaultColWidth="11.42578125" defaultRowHeight="12.75" x14ac:dyDescent="0.2"/>
  <cols>
    <col min="1" max="1" width="1.42578125" style="13" customWidth="1"/>
    <col min="2" max="2" width="3" style="13" customWidth="1"/>
    <col min="3" max="3" width="2.7109375" style="12" customWidth="1"/>
    <col min="4" max="4" width="5.7109375" style="12" customWidth="1"/>
    <col min="5" max="5" width="2.7109375" style="12" customWidth="1"/>
    <col min="6" max="10" width="2.85546875" style="12" customWidth="1"/>
    <col min="11" max="11" width="5.5703125" style="13" customWidth="1"/>
    <col min="12" max="13" width="2.7109375" style="13" customWidth="1"/>
    <col min="14" max="16" width="2.5703125" style="13" customWidth="1"/>
    <col min="17" max="17" width="2.5703125" style="12" customWidth="1"/>
    <col min="18" max="18" width="4.7109375" style="12" customWidth="1"/>
    <col min="19" max="19" width="2.5703125" style="13" customWidth="1"/>
    <col min="20" max="22" width="3" style="12" customWidth="1"/>
    <col min="23" max="23" width="4.7109375" style="12" customWidth="1"/>
    <col min="24" max="24" width="3.85546875" style="68" bestFit="1" customWidth="1"/>
    <col min="25" max="25" width="4.42578125" style="13" customWidth="1"/>
    <col min="26" max="26" width="2" style="15" customWidth="1"/>
    <col min="27" max="16384" width="11.42578125" style="13"/>
  </cols>
  <sheetData>
    <row r="1" spans="2:27" ht="18" x14ac:dyDescent="0.25">
      <c r="B1" s="11" t="s">
        <v>55</v>
      </c>
      <c r="X1" s="13"/>
      <c r="Z1" s="13"/>
    </row>
    <row r="2" spans="2:27" ht="12.75" customHeight="1" x14ac:dyDescent="0.25">
      <c r="B2" s="16"/>
      <c r="X2" s="13"/>
      <c r="Z2" s="13"/>
    </row>
    <row r="3" spans="2:27" ht="12.75" customHeight="1" x14ac:dyDescent="0.2">
      <c r="B3" s="18" t="s">
        <v>27</v>
      </c>
      <c r="D3" s="89"/>
      <c r="E3" s="89"/>
      <c r="F3" s="89"/>
      <c r="G3" s="89"/>
      <c r="H3" s="89"/>
      <c r="I3" s="89"/>
      <c r="J3" s="89"/>
      <c r="K3" s="89"/>
      <c r="L3" s="89"/>
      <c r="M3" s="89"/>
      <c r="N3" s="89"/>
      <c r="O3" s="89"/>
      <c r="P3" s="89"/>
      <c r="Q3" s="89"/>
      <c r="R3" s="89"/>
      <c r="S3" s="89"/>
      <c r="T3" s="89"/>
      <c r="U3" s="89"/>
      <c r="V3" s="89"/>
      <c r="W3" s="19"/>
      <c r="Y3" s="14" t="s">
        <v>31</v>
      </c>
    </row>
    <row r="4" spans="2:27" ht="12.75" customHeight="1" x14ac:dyDescent="0.2">
      <c r="B4" s="18"/>
      <c r="D4" s="78"/>
      <c r="E4" s="78"/>
      <c r="F4" s="78"/>
      <c r="G4" s="78"/>
      <c r="H4" s="78"/>
      <c r="I4" s="78"/>
      <c r="J4" s="78"/>
      <c r="K4" s="78"/>
      <c r="L4" s="78"/>
      <c r="M4" s="78"/>
      <c r="N4" s="78"/>
      <c r="O4" s="78"/>
      <c r="P4" s="78"/>
      <c r="Q4" s="78"/>
      <c r="R4" s="78"/>
      <c r="S4" s="78"/>
      <c r="T4" s="78"/>
      <c r="U4" s="78"/>
      <c r="V4" s="78"/>
      <c r="W4" s="19"/>
      <c r="Y4" s="17"/>
    </row>
    <row r="5" spans="2:27" ht="12.75" customHeight="1" x14ac:dyDescent="0.2">
      <c r="C5" s="21" t="s">
        <v>52</v>
      </c>
      <c r="I5" s="22"/>
      <c r="J5" s="23"/>
      <c r="S5" s="22"/>
      <c r="X5" s="68" t="s">
        <v>79</v>
      </c>
      <c r="Y5" s="59"/>
      <c r="AA5" s="60" t="s">
        <v>84</v>
      </c>
    </row>
    <row r="6" spans="2:27" ht="12.75" customHeight="1" x14ac:dyDescent="0.2">
      <c r="C6" s="18"/>
      <c r="J6" s="23"/>
      <c r="S6" s="15"/>
      <c r="T6" s="22"/>
      <c r="U6" s="22"/>
      <c r="X6" s="70" t="s">
        <v>82</v>
      </c>
      <c r="Y6" s="71"/>
      <c r="AA6" s="60" t="s">
        <v>63</v>
      </c>
    </row>
    <row r="7" spans="2:27" ht="12.75" customHeight="1" x14ac:dyDescent="0.2">
      <c r="C7" s="24" t="s">
        <v>33</v>
      </c>
      <c r="D7" s="25"/>
      <c r="E7" s="20" t="str">
        <f>IF(AND($D$3&lt;&gt;"",COUNTIF(Y5:Y12,"")=0),"Erledigt!","Namen oben und Felder rechts ausfüllen.")</f>
        <v>Namen oben und Felder rechts ausfüllen.</v>
      </c>
      <c r="J7" s="23"/>
      <c r="S7" s="15"/>
      <c r="T7" s="22"/>
      <c r="U7" s="22"/>
      <c r="X7" s="68" t="s">
        <v>80</v>
      </c>
      <c r="Y7" s="59"/>
      <c r="AA7" s="60" t="s">
        <v>85</v>
      </c>
    </row>
    <row r="8" spans="2:27" ht="12.75" customHeight="1" x14ac:dyDescent="0.2">
      <c r="B8" s="17"/>
      <c r="C8" s="27" t="s">
        <v>41</v>
      </c>
      <c r="D8" s="28"/>
      <c r="E8" s="17" t="str">
        <f>IF(AND((COUNTIF($B$16:$B$18,"L")+COUNTIF($B$20,"L")+COUNTIF($B$21:$B$22,"L")+COUNTIF($I$16:$I$18,"L")+COUNTIF($P$16:$P$20,"L")+COUNTIF($P$22,"L"))=2,$E$7="Erledigt!",$Y$15&gt;0),"Erledigt!","2x L für Leistungskurs in Tabelle unten eintragen (mind 1x FSpr/M/Nawi)")</f>
        <v>2x L für Leistungskurs in Tabelle unten eintragen (mind 1x FSpr/M/Nawi)</v>
      </c>
      <c r="X8" s="70" t="s">
        <v>82</v>
      </c>
      <c r="Y8" s="71"/>
      <c r="AA8" s="60" t="s">
        <v>75</v>
      </c>
    </row>
    <row r="9" spans="2:27" ht="12.75" customHeight="1" x14ac:dyDescent="0.2">
      <c r="B9" s="17"/>
      <c r="C9" s="27" t="s">
        <v>42</v>
      </c>
      <c r="D9" s="27"/>
      <c r="E9" s="20" t="str">
        <f>IF(AND(COUNTIF($B$20:$B$22,"&lt;&gt;")&gt;0,COUNTIF($I$18:$I$20,"&lt;&gt;")&gt;0,COUNTIF($P$17:$P$19,"&lt;&gt;")&gt;0,COUNTIF($S$17:$V$19,"G")+COUNTIF($S$17:$V$19,"L")&gt;=4,$E$8="Erledigt!"),"Erledigt!","Jeweils ein W (Wahlpflichtkurs) in den Bereichen   Rev/Rka/Eth,  Bio/Che/Phy")</f>
        <v>Jeweils ein W (Wahlpflichtkurs) in den Bereichen   Rev/Rka/Eth,  Bio/Che/Phy</v>
      </c>
      <c r="F9" s="20"/>
      <c r="G9" s="29"/>
      <c r="X9" s="68" t="s">
        <v>81</v>
      </c>
      <c r="Y9" s="59"/>
      <c r="AA9" s="60" t="s">
        <v>77</v>
      </c>
    </row>
    <row r="10" spans="2:27" ht="12.75" customHeight="1" x14ac:dyDescent="0.2">
      <c r="B10" s="17"/>
      <c r="C10" s="30"/>
      <c r="D10" s="20"/>
      <c r="E10" s="20" t="str">
        <f>IF(AND(COUNTIF($B$20:$B$22,"&lt;&gt;")&gt;0,COUNTIF($I$18:$I$20,"&lt;&gt;")&gt;0,COUNTIF($P$17:$P$19,"&lt;&gt;")&gt;0,COUNTIF($S$17:$V$19,"G")+COUNTIF($S$17:$V$19,"L")&gt;=4,$E$8="Erledigt!"),"","und   Ku/Mu/DSp  vergeben, wenn dort nicht bereits ein L (Leistungskurs) liegt.")</f>
        <v>und   Ku/Mu/DSp  vergeben, wenn dort nicht bereits ein L (Leistungskurs) liegt.</v>
      </c>
      <c r="F10" s="17"/>
      <c r="G10" s="20"/>
      <c r="I10" s="20"/>
      <c r="J10" s="20"/>
      <c r="X10" s="70" t="s">
        <v>82</v>
      </c>
      <c r="Y10" s="71"/>
      <c r="AA10" s="60" t="s">
        <v>76</v>
      </c>
    </row>
    <row r="11" spans="2:27" ht="12.75" customHeight="1" x14ac:dyDescent="0.2">
      <c r="B11" s="17"/>
      <c r="C11" s="27" t="s">
        <v>45</v>
      </c>
      <c r="D11" s="28"/>
      <c r="E11" s="20" t="str">
        <f>IF(AND(COUNTIF($E$17:$H$19,"G")+COUNTIF($E$17:$H$19,"L")+COUNTIF($S$17:$V$19,"L")+COUNTIF($S$17:$V$20,"G")&gt;8,(COUNTIF($B$16:$B$21,"L")+COUNTIF($I$16:$I$18,"L")+COUNTIF($P$16:$P$20,"L")+COUNTIF($P$22,"L"))=2,$E$7="Erledigt!",$E$8="Erledigt!",$E$9="Erledigt!"),"Erledigt!","1x Z (Zusatz-Wahlpflichtkurs) vergeben für  2.FSpr  oder  2.NaWi  oder  Inf")</f>
        <v>1x Z (Zusatz-Wahlpflichtkurs) vergeben für  2.FSpr  oder  2.NaWi  oder  Inf</v>
      </c>
      <c r="F11" s="28"/>
      <c r="G11" s="20"/>
      <c r="I11" s="20"/>
      <c r="J11" s="20"/>
      <c r="X11" s="70" t="s">
        <v>86</v>
      </c>
      <c r="Y11" s="72"/>
      <c r="AA11" s="60" t="s">
        <v>71</v>
      </c>
    </row>
    <row r="12" spans="2:27" ht="12.75" customHeight="1" x14ac:dyDescent="0.2">
      <c r="C12" s="30" t="s">
        <v>46</v>
      </c>
      <c r="D12" s="20"/>
      <c r="E12" s="28" t="str">
        <f>IF(AND(COUNTIF($B$16:$B$22,"s")+COUNTIF($I$16:$I$20,"s")+COUNTIF($P$16:$P$20,"s")=1,OR(AND($Y$12="n",COUNTIF($B$16:$B$22,"m")+COUNTIF($I$16:$I$20,"m")+COUNTIF($P$16:$P$20,"m")+COUNTIF($P$22,"m")=2),AND(OR($Y$12="AF1",$Y$12="AF2",$Y$12="AF3"),COUNTIF($B$16:$B$22,"m")+COUNTIF($I$16:$I$20,"m")+COUNTIF($P$16:$P$20,"m")+COUNTIF($P$22,"m")=1))),"Erledigt!",IF($Y$12="n","1x S (schriftlich) und 2x M (mündlich) vergeben für das 3./4./5. Prüfungsfach","1x S (schriftlich) und 1x M (mündlich) vergeben für das 3./4. Prüfungsfach"))</f>
        <v>1x S (schriftlich) und 1x M (mündlich) vergeben für das 3./4. Prüfungsfach</v>
      </c>
      <c r="X12" s="70" t="s">
        <v>83</v>
      </c>
      <c r="Y12" s="72"/>
      <c r="AA12" s="61" t="s">
        <v>72</v>
      </c>
    </row>
    <row r="13" spans="2:27" ht="12.75" customHeight="1" x14ac:dyDescent="0.2">
      <c r="E13" s="20" t="str">
        <f>IF(AND(COUNTIF($B$16:$B$22,"s")+COUNTIF($I$16:$I$20,"s")+COUNTIF($P$16:$P$20,"s")=1,OR(AND($Y$12="n",COUNTIF($B$16:$B$22,"m")+COUNTIF($I$16:$I$20,"m")+COUNTIF($P$16:$P$20,"m")+COUNTIF($P$22,"m")=2),AND(OR($Y$12="AF1",$Y$12="AF2",$Y$12="AF3"),COUNTIF($B$16:$B$22,"m")+COUNTIF($I$16:$I$20,"m")+COUNTIF($P$16:$P$20,"m")+COUNTIF($P$22,"m")=1))),"",IF($Y$12="n","(inkl. Präsentation). W und Z dürfen nun auch überschrieben werden!","(5. Prüfungsfach ist BLL). W und Z dürfen nun auch überschrieben werden!"))</f>
        <v>(5. Prüfungsfach ist BLL). W und Z dürfen nun auch überschrieben werden!</v>
      </c>
      <c r="F13" s="28"/>
      <c r="Y13" s="12"/>
      <c r="AA13" s="26" t="s">
        <v>69</v>
      </c>
    </row>
    <row r="14" spans="2:27" ht="13.5" thickBot="1" x14ac:dyDescent="0.25">
      <c r="Z14" s="13"/>
    </row>
    <row r="15" spans="2:27" ht="13.5" thickBot="1" x14ac:dyDescent="0.25">
      <c r="B15" s="31" t="s">
        <v>28</v>
      </c>
      <c r="C15" s="32"/>
      <c r="D15" s="32"/>
      <c r="E15" s="33" t="s">
        <v>23</v>
      </c>
      <c r="F15" s="33" t="s">
        <v>24</v>
      </c>
      <c r="G15" s="33" t="s">
        <v>25</v>
      </c>
      <c r="H15" s="34" t="s">
        <v>26</v>
      </c>
      <c r="I15" s="35" t="s">
        <v>29</v>
      </c>
      <c r="J15" s="33"/>
      <c r="K15" s="33"/>
      <c r="L15" s="33" t="s">
        <v>23</v>
      </c>
      <c r="M15" s="33" t="s">
        <v>24</v>
      </c>
      <c r="N15" s="33" t="s">
        <v>25</v>
      </c>
      <c r="O15" s="34" t="s">
        <v>26</v>
      </c>
      <c r="P15" s="35" t="s">
        <v>30</v>
      </c>
      <c r="Q15" s="33"/>
      <c r="R15" s="33"/>
      <c r="S15" s="33" t="s">
        <v>23</v>
      </c>
      <c r="T15" s="33" t="s">
        <v>24</v>
      </c>
      <c r="U15" s="33" t="s">
        <v>25</v>
      </c>
      <c r="V15" s="36" t="s">
        <v>26</v>
      </c>
      <c r="Y15" s="79">
        <f>($B$17="L")+($B$18="L")+($P$16="L")+($P$17="L")+($P$18="L")+($P$19="L")</f>
        <v>0</v>
      </c>
      <c r="AA15" s="61" t="s">
        <v>60</v>
      </c>
    </row>
    <row r="16" spans="2:27" x14ac:dyDescent="0.2">
      <c r="B16" s="37"/>
      <c r="C16" s="38">
        <f>IF(B16="L",5,4)</f>
        <v>4</v>
      </c>
      <c r="D16" s="39" t="s">
        <v>4</v>
      </c>
      <c r="E16" s="40" t="str">
        <f>IF(OR($B16="",$B16="S",$B16="M"),"G",IF($B16="L","L",""))</f>
        <v>G</v>
      </c>
      <c r="F16" s="40" t="str">
        <f>IF(OR($B16="",$B16="S",$B16="M"),"G",IF($B16="L","L",""))</f>
        <v>G</v>
      </c>
      <c r="G16" s="40" t="str">
        <f>IF(OR($B16="",$B16="S",$B16="M"),"G",IF($B16="L","L",""))</f>
        <v>G</v>
      </c>
      <c r="H16" s="40" t="str">
        <f>IF(OR($B16="",$B16="S",$B16="M"),"G",IF($B16="L","L",""))</f>
        <v>G</v>
      </c>
      <c r="I16" s="41"/>
      <c r="J16" s="38">
        <f>IF(I16="L",5,3)</f>
        <v>3</v>
      </c>
      <c r="K16" s="39" t="s">
        <v>3</v>
      </c>
      <c r="L16" s="40" t="str">
        <f>IF(OR($I16="S",$I16="M"),"G",IF($I16="L","L",IF($I16="","x","")))</f>
        <v>x</v>
      </c>
      <c r="M16" s="40" t="str">
        <f>IF(OR($I16="S",$I16="M"),"G",IF($I16="L","L",IF($I16="","x","")))</f>
        <v>x</v>
      </c>
      <c r="N16" s="40" t="str">
        <f>IF(OR($I16="",$I16="S",$I16="M"),"G",IF($I16="L","L",""))</f>
        <v>G</v>
      </c>
      <c r="O16" s="40" t="str">
        <f>IF(OR($I16="",$I16="S",$I16="M"),"G",IF($I16="L","L",""))</f>
        <v>G</v>
      </c>
      <c r="P16" s="41"/>
      <c r="Q16" s="38">
        <f>IF(P16="L",5,4)</f>
        <v>4</v>
      </c>
      <c r="R16" s="39" t="s">
        <v>11</v>
      </c>
      <c r="S16" s="40" t="str">
        <f>IF(OR($P16="",$P16="S",$P16="M"),"G",IF($P16="L","L",""))</f>
        <v>G</v>
      </c>
      <c r="T16" s="40" t="str">
        <f>IF(OR($P16="",$P16="S",$P16="M"),"G",IF($P16="L","L",""))</f>
        <v>G</v>
      </c>
      <c r="U16" s="40" t="str">
        <f>IF(OR($P16="",$P16="S",$P16="M"),"G",IF($P16="L","L",""))</f>
        <v>G</v>
      </c>
      <c r="V16" s="42" t="str">
        <f>IF(OR($P16="",$P16="S",$P16="M"),"G",IF($P16="L","L",""))</f>
        <v>G</v>
      </c>
      <c r="Y16" s="80">
        <f>COUNTIF($B$16:$B$18,"L")+COUNTIF($B$20:$B$21,"L")+COUNTIF($I$16:$I$18,"L")+COUNTIF($P$16:$P$20,"L")+COUNTIF($P$22,"L")</f>
        <v>0</v>
      </c>
      <c r="AA16" s="17" t="s">
        <v>34</v>
      </c>
    </row>
    <row r="17" spans="2:27" x14ac:dyDescent="0.2">
      <c r="B17" s="41"/>
      <c r="C17" s="43">
        <f>IF(B17="L",5,IF(Y5="E",4,3))</f>
        <v>3</v>
      </c>
      <c r="D17" s="29" t="str">
        <f>IF($Y$5="","1. FS",$Y$5)</f>
        <v>1. FS</v>
      </c>
      <c r="E17" s="44" t="str">
        <f>IF($B17="L","L","G")</f>
        <v>G</v>
      </c>
      <c r="F17" s="44" t="str">
        <f t="shared" ref="F17:H17" si="0">IF($B17="L","L","G")</f>
        <v>G</v>
      </c>
      <c r="G17" s="44" t="str">
        <f t="shared" si="0"/>
        <v>G</v>
      </c>
      <c r="H17" s="44" t="str">
        <f t="shared" si="0"/>
        <v>G</v>
      </c>
      <c r="I17" s="41"/>
      <c r="J17" s="43">
        <f>IF(I17="L",5,IF($Y$11="j",4,3))</f>
        <v>3</v>
      </c>
      <c r="K17" s="12" t="str">
        <f>IF($Y$11="j","WiWi","PoWi")</f>
        <v>PoWi</v>
      </c>
      <c r="L17" s="44" t="str">
        <f>IF(OR($I17="",$I17="S",$I17="M"),"G",IF($I17="L","L",""))</f>
        <v>G</v>
      </c>
      <c r="M17" s="44" t="str">
        <f>IF(OR($I17="",$I17="S",$I17="M"),"G",IF($I17="L","L",""))</f>
        <v>G</v>
      </c>
      <c r="N17" s="44" t="str">
        <f>IF(AND(OR($Y$11="j",$Y$11="n"),OR($I17="S",$I17="M")),"G",IF(AND(OR($Y$11="j",$Y$11="n"),$I17="L"),"L",""))</f>
        <v/>
      </c>
      <c r="O17" s="44" t="str">
        <f>IF(AND(OR($Y$11="j",$Y$11="n"),OR($I17="S",$I17="M")),"G",IF(AND(OR($Y$11="j",$Y$11="n"),$I17="L"),"L",""))</f>
        <v/>
      </c>
      <c r="P17" s="41"/>
      <c r="Q17" s="43">
        <f>IF(P17="L",5,3)</f>
        <v>3</v>
      </c>
      <c r="R17" s="12" t="s">
        <v>12</v>
      </c>
      <c r="S17" s="44" t="str">
        <f t="shared" ref="S17:T19" si="1">IF(OR($P17="W",$P17="S",$P17="M",$P17="Z"),"G",IF($P17="L","L",""))</f>
        <v/>
      </c>
      <c r="T17" s="44" t="str">
        <f t="shared" si="1"/>
        <v/>
      </c>
      <c r="U17" s="44" t="str">
        <f t="shared" ref="U17:V19" si="2">IF(OR($P17="W",$P17="S",$P17="M"),"G",IF($P17="L","L",""))</f>
        <v/>
      </c>
      <c r="V17" s="45" t="str">
        <f t="shared" si="2"/>
        <v/>
      </c>
      <c r="Y17" s="81">
        <f>COUNTIF($B$16,"L")+COUNTIF($B$16,"m")+COUNTIF($B$16,"s")+IF((COUNTIF($B$17:$B$19,"L")+COUNTIF($B$17:$B$19,"m")+COUNTIF($B$17:$B$19,"s"))&gt;0,1,0)+COUNTIFS($P$16,"L")+COUNTIFS($P$16,"m")+COUNTIFS($P$16,"s")+IF((COUNTIF($P$17:$P$19,"L")+COUNTIF($P$17:$P$19,"m")+COUNTIF($P$17:$P$19,"s"))&gt;0,1,0)</f>
        <v>0</v>
      </c>
      <c r="AA17" s="17" t="s">
        <v>56</v>
      </c>
    </row>
    <row r="18" spans="2:27" x14ac:dyDescent="0.2">
      <c r="B18" s="41"/>
      <c r="C18" s="43">
        <f>IF(B18="L",5,IF(OR(Y7="E",Y8=11),4,3))</f>
        <v>3</v>
      </c>
      <c r="D18" s="29" t="str">
        <f>IF($Y$7="","2. FS",$Y$7)</f>
        <v>2. FS</v>
      </c>
      <c r="E18" s="44" t="str">
        <f>IF($B18="L","L",IF(OR($B18="S",$B18="M",AND($Y8&lt;11,$B18="Z")),"G",IF(OR($B18="S",$B18="M",AND($Y8=11,$B18="Z")),"x","")))</f>
        <v/>
      </c>
      <c r="F18" s="44" t="str">
        <f>IF($B18="L","L",IF(OR($B18="S",$B18="M",AND($Y8&lt;11,$B18="Z")),"G",IF(OR($B18="S",$B18="M",AND($Y8=11,$B18="Z")),"x","")))</f>
        <v/>
      </c>
      <c r="G18" s="44" t="str">
        <f>IF($B18="L","L",IF(OR($B18="S",$B18="M"),"G",IF(AND($Y8=11,$B18="Z"),"G","")))</f>
        <v/>
      </c>
      <c r="H18" s="44" t="str">
        <f>IF($B18="L","L",IF(OR($B18="S",$B18="M"),"G",IF(AND($Y8=11,$B18="Z"),"G","")))</f>
        <v/>
      </c>
      <c r="I18" s="41"/>
      <c r="J18" s="43">
        <v>2</v>
      </c>
      <c r="K18" s="46" t="s">
        <v>0</v>
      </c>
      <c r="L18" s="44" t="str">
        <f>IF($I$18="L","L",IF(OR($I18="S",$I18="M"),"G",IF($I18="W","x","")))</f>
        <v/>
      </c>
      <c r="M18" s="44" t="str">
        <f t="shared" ref="M18:O18" si="3">IF($I$18="L","L",IF(OR($I18="S",$I18="M"),"G",IF($I18="W","x","")))</f>
        <v/>
      </c>
      <c r="N18" s="44" t="str">
        <f t="shared" si="3"/>
        <v/>
      </c>
      <c r="O18" s="44" t="str">
        <f t="shared" si="3"/>
        <v/>
      </c>
      <c r="P18" s="41"/>
      <c r="Q18" s="43">
        <f>IF(P18="L",5,3)</f>
        <v>3</v>
      </c>
      <c r="R18" s="12" t="s">
        <v>13</v>
      </c>
      <c r="S18" s="44" t="str">
        <f t="shared" si="1"/>
        <v/>
      </c>
      <c r="T18" s="44" t="str">
        <f t="shared" si="1"/>
        <v/>
      </c>
      <c r="U18" s="44" t="str">
        <f t="shared" si="2"/>
        <v/>
      </c>
      <c r="V18" s="45" t="str">
        <f t="shared" si="2"/>
        <v/>
      </c>
      <c r="Y18" s="80">
        <f>IF((COUNTIF($B$16:$B$22,"L")+COUNTIF($B$16:$B$22,"s"))&gt;0,1,0)+IF((COUNTIF($I$16:$I$20,"L")+COUNTIF($I$16:$I$20,"s"))&gt;0,1,0)+IF((COUNTIF($P$16:$P$20,"L")+COUNTIF($P$16:$P$20,"s"))&gt;0,1,0)</f>
        <v>0</v>
      </c>
      <c r="AA18" s="61" t="s">
        <v>78</v>
      </c>
    </row>
    <row r="19" spans="2:27" x14ac:dyDescent="0.2">
      <c r="B19" s="41"/>
      <c r="C19" s="43" t="str">
        <f>IF(OR(Y10="x",Y10=""),"",IF(B19="L",5,IF(OR(Y9="E",Y10=11),4,3)))</f>
        <v/>
      </c>
      <c r="D19" s="29" t="str">
        <f>IF(OR(Y9="x",Y9=""),"",Y9)</f>
        <v/>
      </c>
      <c r="E19" s="44" t="str">
        <f>IF($B19="L","L",IF(OR($B19="S",$B19="M",AND($Y10&lt;11,$B19="Z")),"G",IF(OR($B19="S",$B19="M",AND($Y10=11,$B19="Z")),"x","")))</f>
        <v/>
      </c>
      <c r="F19" s="44" t="str">
        <f>IF($B19="L","L",IF(OR($B19="S",$B19="M"),"G",IF(AND($Y10=11,$B19="Z"),"G","")))</f>
        <v/>
      </c>
      <c r="G19" s="44" t="str">
        <f>IF($B19="L","L",IF(OR($B19="S",$B19="M"),"G",IF(AND($Y10=11,$B19="Z"),"G","")))</f>
        <v/>
      </c>
      <c r="H19" s="44" t="str">
        <f>IF($B19="L","L",IF(OR($B19="S",$B19="M"),"G",""))</f>
        <v/>
      </c>
      <c r="I19" s="41"/>
      <c r="J19" s="43">
        <v>2</v>
      </c>
      <c r="K19" s="46" t="s">
        <v>1</v>
      </c>
      <c r="L19" s="44" t="str">
        <f t="shared" ref="L19:O20" si="4">IF(OR($I19="S",$I19="M"),"G",IF($I19="W","x",""))</f>
        <v/>
      </c>
      <c r="M19" s="44" t="str">
        <f t="shared" si="4"/>
        <v/>
      </c>
      <c r="N19" s="44" t="str">
        <f t="shared" si="4"/>
        <v/>
      </c>
      <c r="O19" s="44" t="str">
        <f t="shared" si="4"/>
        <v/>
      </c>
      <c r="P19" s="41"/>
      <c r="Q19" s="43">
        <f>IF(P19="L",5,3)</f>
        <v>3</v>
      </c>
      <c r="R19" s="12" t="s">
        <v>14</v>
      </c>
      <c r="S19" s="44" t="str">
        <f t="shared" si="1"/>
        <v/>
      </c>
      <c r="T19" s="44" t="str">
        <f t="shared" si="1"/>
        <v/>
      </c>
      <c r="U19" s="44" t="str">
        <f t="shared" si="2"/>
        <v/>
      </c>
      <c r="V19" s="45" t="str">
        <f t="shared" si="2"/>
        <v/>
      </c>
      <c r="Y19" s="80">
        <f>COUNTIF($B$16:$B$22,"S")+COUNTIF($I$16:$I$20,"S")+COUNTIF($P$16:$P$20,"S")</f>
        <v>0</v>
      </c>
      <c r="AA19" s="17" t="s">
        <v>47</v>
      </c>
    </row>
    <row r="20" spans="2:27" x14ac:dyDescent="0.2">
      <c r="B20" s="41"/>
      <c r="C20" s="43">
        <f>IF(B20="L",5,2)</f>
        <v>2</v>
      </c>
      <c r="D20" s="46" t="s">
        <v>8</v>
      </c>
      <c r="E20" s="44" t="str">
        <f>IF($B20="L","L",IF(OR($B20="S",$B20="M",$B20="W"),"G",""))</f>
        <v/>
      </c>
      <c r="F20" s="44" t="str">
        <f>IF($B20="L","L",IF(OR($B20="S",$B20="M",$B20="W"),"G",""))</f>
        <v/>
      </c>
      <c r="G20" s="44" t="str">
        <f>IF($B20="L","L",IF(OR($B20="S",$B20="M"),"G",""))</f>
        <v/>
      </c>
      <c r="H20" s="44" t="str">
        <f>IF($B20="L","L",IF(OR($B20="S",$B20="M"),"G",""))</f>
        <v/>
      </c>
      <c r="I20" s="41"/>
      <c r="J20" s="43">
        <v>2</v>
      </c>
      <c r="K20" s="46" t="s">
        <v>2</v>
      </c>
      <c r="L20" s="44" t="str">
        <f t="shared" si="4"/>
        <v/>
      </c>
      <c r="M20" s="44" t="str">
        <f t="shared" si="4"/>
        <v/>
      </c>
      <c r="N20" s="44" t="str">
        <f t="shared" si="4"/>
        <v/>
      </c>
      <c r="O20" s="44" t="str">
        <f t="shared" si="4"/>
        <v/>
      </c>
      <c r="P20" s="41"/>
      <c r="Q20" s="43">
        <f>IF(P20="L",5,3)</f>
        <v>3</v>
      </c>
      <c r="R20" s="29" t="s">
        <v>15</v>
      </c>
      <c r="S20" s="44" t="str">
        <f>IF(OR($P20="S",$P20="M",$P20="Z"),"G","")</f>
        <v/>
      </c>
      <c r="T20" s="44" t="str">
        <f>IF(OR($P20="S",$P20="M",$P20="Z"),"G","")</f>
        <v/>
      </c>
      <c r="U20" s="44" t="str">
        <f>IF(OR($P20="S",$P20="M"),"G","")</f>
        <v/>
      </c>
      <c r="V20" s="45" t="str">
        <f>IF(OR($P20="S",$P20="M"),"G","")</f>
        <v/>
      </c>
      <c r="Y20" s="80">
        <f>COUNTIF($B$16:$B$22,"M")+($Y$12="AF1")+COUNTIF($I$16:$I$22,"M")+($Y$12="AF2")+COUNTIF($P$16:$P$22,"M")+($Y$12="AF3")</f>
        <v>0</v>
      </c>
      <c r="AA20" s="17" t="s">
        <v>51</v>
      </c>
    </row>
    <row r="21" spans="2:27" x14ac:dyDescent="0.2">
      <c r="B21" s="41"/>
      <c r="C21" s="43">
        <v>2</v>
      </c>
      <c r="D21" s="46" t="s">
        <v>9</v>
      </c>
      <c r="E21" s="44" t="str">
        <f>IF($B21="L","L",IF(OR($B21="S",$B21="M",$B21="W"),"G",""))</f>
        <v/>
      </c>
      <c r="F21" s="44" t="str">
        <f>IF($B21="L","L",IF(OR($B21="S",$B21="M",$B21="W"),"G",""))</f>
        <v/>
      </c>
      <c r="G21" s="44" t="str">
        <f>IF($B21="L","L",IF(OR($B21="S",$B21="M"),"G",""))</f>
        <v/>
      </c>
      <c r="H21" s="44" t="str">
        <f>IF($B21="L","L",IF(OR($B21="S",$B21="M"),"G",""))</f>
        <v/>
      </c>
      <c r="I21" s="90" t="str">
        <f>IF(AND((COUNTIF($I$16:$I$20,"s")+COUNTIF($I$16:$I$20,"m"))=0,$Y$12="AF2"),"Es sind noch mindestens zwei weitere","")</f>
        <v/>
      </c>
      <c r="J21" s="91"/>
      <c r="K21" s="91"/>
      <c r="L21" s="91"/>
      <c r="M21" s="91"/>
      <c r="N21" s="91"/>
      <c r="O21" s="92"/>
      <c r="P21" s="96" t="str">
        <f>IF($P$22="s","In Sport ist nur eine mdl. Prüf. möglich!!",IF($P$22="m","Sport muss 3-stündig belegt sein!",""))</f>
        <v/>
      </c>
      <c r="Q21" s="97"/>
      <c r="R21" s="97"/>
      <c r="S21" s="97"/>
      <c r="T21" s="97"/>
      <c r="U21" s="97"/>
      <c r="V21" s="98"/>
      <c r="Y21" s="82">
        <f>IF((COUNTIF($B$16:$B$22,"L")+COUNTIF($B$16:$B$22,"s")+COUNTIF($B$16:$B$22,"m")+($Y$12="AF1"))&gt;0,1,0)+IF((COUNTIF($I$16:$I$20,"L")+COUNTIF($I$16:$I$20,"s")+COUNTIF(I16:I20,"m")+($Y$12="AF2"))&gt;0,1,0)+IF((COUNTIF($P$16:$P$20,"L")+COUNTIF($P$16:$P$20,"s")+COUNTIF($P$16:$P$20,"m")+($Y$12="AF3"))&gt;0,1,0)</f>
        <v>0</v>
      </c>
      <c r="AA21" s="17" t="s">
        <v>35</v>
      </c>
    </row>
    <row r="22" spans="2:27" ht="13.5" thickBot="1" x14ac:dyDescent="0.25">
      <c r="B22" s="49"/>
      <c r="C22" s="50">
        <v>2</v>
      </c>
      <c r="D22" s="51" t="s">
        <v>10</v>
      </c>
      <c r="E22" s="53" t="str">
        <f>IF(OR($B22="M",$B22="W"),"G","")</f>
        <v/>
      </c>
      <c r="F22" s="53" t="str">
        <f>IF(OR($B22="M",$B22="W"),"G","")</f>
        <v/>
      </c>
      <c r="G22" s="53" t="str">
        <f>IF($B22="M","G","")</f>
        <v/>
      </c>
      <c r="H22" s="54" t="str">
        <f>IF($B22="M","G","")</f>
        <v/>
      </c>
      <c r="I22" s="93" t="str">
        <f>IF(AND((COUNTIF($I$16:$I$20,"s")+COUNTIF($I$16:$I$20,"m"))=0,$Y$12="AF2"),"Kurse aus dem AF2 einzubringen","")</f>
        <v/>
      </c>
      <c r="J22" s="94"/>
      <c r="K22" s="94"/>
      <c r="L22" s="94"/>
      <c r="M22" s="94"/>
      <c r="N22" s="94"/>
      <c r="O22" s="95"/>
      <c r="P22" s="49"/>
      <c r="Q22" s="50">
        <f>IF(OR(P22="M",P22="P"),3,IF(P22="L",5,2))</f>
        <v>2</v>
      </c>
      <c r="R22" s="52" t="s">
        <v>16</v>
      </c>
      <c r="S22" s="53" t="str">
        <f>IF($P22="M","G",IF($P22="L","L",IF($P22="","x","")))</f>
        <v>x</v>
      </c>
      <c r="T22" s="53" t="str">
        <f>IF($P22="M","G",IF($P22="L","L",IF($P22="","x","")))</f>
        <v>x</v>
      </c>
      <c r="U22" s="53" t="str">
        <f>IF($P22="M","G",IF($P22="L","L",IF($P22="","x","")))</f>
        <v>x</v>
      </c>
      <c r="V22" s="54" t="str">
        <f>IF($P22="M","G",IF($P22="L","L",IF($P22="","x","")))</f>
        <v>x</v>
      </c>
      <c r="Z22" s="17"/>
    </row>
    <row r="23" spans="2:27" x14ac:dyDescent="0.2">
      <c r="Y23" s="48">
        <f>COUNTIF($E$16:$H$22,"g")+COUNTIF($L$16:$O$22,"g")+COUNTIF($S$16:$V$22,"g")</f>
        <v>16</v>
      </c>
      <c r="AA23" s="17" t="s">
        <v>53</v>
      </c>
    </row>
    <row r="24" spans="2:27" x14ac:dyDescent="0.2">
      <c r="B24" s="77" t="s">
        <v>44</v>
      </c>
      <c r="C24" s="26" t="s">
        <v>32</v>
      </c>
      <c r="D24" s="76"/>
      <c r="E24" s="20"/>
      <c r="F24" s="20"/>
      <c r="G24" s="20"/>
      <c r="H24" s="20"/>
      <c r="I24" s="20"/>
      <c r="J24" s="74" t="str">
        <f>IF(OR(AND(Y6&gt;7,B17="L"),AND(Y8&gt;7,B18="L"),AND(Y10&gt;7,B19="L")),"Eine Fremdsprachen-LK muss ab Jg. 7 oder früher belegt worden sein!",IF(OR(AND($B$18="s",$Y$8=11),AND($B$19="s",$Y$10=11)),"Eine neu begonnene Fremdsprache kann kein schriftliches Prüfungsfach sein!",IF(COUNTIF($B$16:$V$22,"s")&gt;1,"Es darf nur ein Fach schriftlich geprüft werden!","")))</f>
        <v/>
      </c>
      <c r="K24" s="17"/>
      <c r="Y24" s="73"/>
      <c r="AA24" s="67" t="str">
        <f>COUNTIF($E$16:$H$22,"x")+COUNTIF($L$16:$O$22,"x")+COUNTIF($S$16:$V$21,"x")+COUNTIF($S$22:$U$22,"x")&amp; " weitere Grundkurse (x) -je nach Belegung auch mehr- stehen zur Auswahl zur Verfügung"</f>
        <v>5 weitere Grundkurse (x) -je nach Belegung auch mehr- stehen zur Auswahl zur Verfügung</v>
      </c>
    </row>
    <row r="25" spans="2:27" x14ac:dyDescent="0.2">
      <c r="B25" s="77" t="s">
        <v>43</v>
      </c>
      <c r="C25" s="76" t="s">
        <v>17</v>
      </c>
      <c r="D25" s="76"/>
      <c r="E25" s="20"/>
      <c r="F25" s="20"/>
      <c r="G25" s="20"/>
      <c r="H25" s="20"/>
      <c r="I25" s="20"/>
      <c r="J25" s="75" t="str">
        <f>IF(OR(COUNTIF($B$16:$B$22,"Z")+COUNTIF($I$16:$I$20,"Z")+COUNTIF($P$16:$P$20,"Z")+COUNTIF($P$22,"Z")&gt;1,COUNTIF($B$16,"Z")+COUNTIF($B$20:$B$22,"Z")+COUNTIF($I$16:$I$20,"Z")+COUNTIF($P$16,"Z")+COUNTIF($P$22,"Z")&gt;0,COUNTIF($B$16:$B$19,"W")+COUNTIF($I$16:$I$17,"W")+COUNTIF($P$22,"W")+COUNTIF($P$16,"W")+COUNTIF($P$20,"W")&gt;0,COUNTIF($B$17:$B$19,"Z")&gt;1,COUNTIF($P$17:$P$20,"Z")&gt;1,COUNTIF($B$20:$B$22,"W")&gt;1,COUNTIF($I$18:$I$20,"W")&gt;1,COUNTIF($P$17:$P$19,"W")&gt;1),"Mindestens ein Wahlfach W oder Zusatzfach Z wurde falsch vergeben!","")</f>
        <v/>
      </c>
      <c r="K25" s="17"/>
      <c r="AA25" s="17" t="s">
        <v>40</v>
      </c>
    </row>
    <row r="26" spans="2:27" x14ac:dyDescent="0.2">
      <c r="B26" s="55"/>
      <c r="J26" s="75" t="str">
        <f>IF(COUNTIF($B$16:$B$22,"Z")+COUNTIF($I$16:$I$20,"Z")+COUNTIF($P$16:$P$20,"Z")+COUNTIF($P$22,"Z")&gt;1,"Bitte nur ein Zusatzfach Z vergeben!",IF(OR(COUNTIF($B$20:$B$22,"W")&gt;1,COUNTIF($I$18:$I$20,"W")&gt;1,COUNTIF($P$17:$P$19,"W")&gt;1,COUNTIF($B$16:$B$19,"W")&gt;0,COUNTIF($I$16:$I$17,"W")&gt;0,COUNTIF($P$16,"W")&gt;0,COUNTIF($P$20,"W")&gt;0,COUNTIF($P$22,"W")&gt;0),"Mindesterns ein W muss gelöscht werden!",""))</f>
        <v/>
      </c>
      <c r="W26" s="47"/>
      <c r="Y26" s="29"/>
      <c r="Z26" s="56"/>
      <c r="AA26" s="68"/>
    </row>
    <row r="27" spans="2:27" x14ac:dyDescent="0.2">
      <c r="B27" s="20"/>
      <c r="Y27" s="29"/>
      <c r="Z27" s="56"/>
      <c r="AA27" s="68"/>
    </row>
    <row r="28" spans="2:27" x14ac:dyDescent="0.2">
      <c r="B28" s="56"/>
      <c r="C28" s="29"/>
      <c r="D28" s="29"/>
      <c r="E28" s="29"/>
      <c r="F28" s="29"/>
      <c r="G28" s="29"/>
      <c r="H28" s="29"/>
      <c r="I28" s="29"/>
      <c r="J28" s="29"/>
      <c r="K28" s="56"/>
      <c r="L28" s="56"/>
      <c r="M28" s="56"/>
      <c r="N28" s="56"/>
      <c r="O28" s="56"/>
      <c r="P28" s="56"/>
      <c r="Q28" s="29"/>
      <c r="R28" s="29"/>
      <c r="S28" s="56"/>
      <c r="T28" s="29"/>
      <c r="U28" s="29"/>
      <c r="V28" s="29"/>
      <c r="Y28" s="56"/>
      <c r="Z28" s="56"/>
      <c r="AA28" s="56"/>
    </row>
    <row r="29" spans="2:27" ht="12.75" customHeight="1" x14ac:dyDescent="0.2">
      <c r="B29" s="56"/>
      <c r="C29" s="56"/>
      <c r="D29" s="56"/>
      <c r="E29" s="56"/>
      <c r="F29" s="56"/>
      <c r="G29" s="56"/>
      <c r="H29" s="56"/>
      <c r="I29" s="56"/>
      <c r="J29" s="56"/>
      <c r="K29" s="56"/>
      <c r="L29" s="56"/>
      <c r="M29" s="56"/>
      <c r="N29" s="56"/>
      <c r="O29" s="56"/>
      <c r="P29" s="56"/>
      <c r="Q29" s="56"/>
      <c r="R29" s="56"/>
      <c r="S29" s="56"/>
      <c r="T29" s="56"/>
      <c r="U29" s="56"/>
      <c r="V29" s="56"/>
      <c r="Y29" s="56"/>
      <c r="Z29" s="56"/>
      <c r="AA29" s="56"/>
    </row>
    <row r="30" spans="2:27" ht="12.75" customHeight="1" x14ac:dyDescent="0.2">
      <c r="B30" s="57"/>
      <c r="C30" s="29"/>
      <c r="D30" s="56"/>
      <c r="E30" s="56"/>
      <c r="F30" s="56"/>
      <c r="G30" s="56"/>
      <c r="H30" s="56"/>
      <c r="I30" s="56"/>
      <c r="J30" s="56"/>
      <c r="K30" s="56"/>
      <c r="L30" s="56"/>
      <c r="M30" s="56"/>
      <c r="N30" s="56"/>
      <c r="O30" s="56"/>
      <c r="P30" s="56"/>
      <c r="Q30" s="56"/>
      <c r="R30" s="56"/>
      <c r="S30" s="56"/>
      <c r="T30" s="56"/>
      <c r="U30" s="56"/>
      <c r="V30" s="56"/>
      <c r="Y30" s="56"/>
      <c r="Z30" s="58"/>
      <c r="AA30" s="56"/>
    </row>
    <row r="31" spans="2:27" ht="12.75" customHeight="1" x14ac:dyDescent="0.2">
      <c r="B31" s="56"/>
      <c r="C31" s="56"/>
      <c r="D31" s="56"/>
      <c r="E31" s="56"/>
      <c r="F31" s="56"/>
      <c r="G31" s="56"/>
      <c r="H31" s="56"/>
      <c r="I31" s="56"/>
      <c r="J31" s="56"/>
      <c r="K31" s="56"/>
      <c r="L31" s="56"/>
      <c r="M31" s="56"/>
      <c r="N31" s="56"/>
      <c r="O31" s="56"/>
      <c r="P31" s="56"/>
      <c r="Q31" s="56"/>
      <c r="R31" s="56"/>
      <c r="S31" s="56"/>
      <c r="T31" s="56"/>
      <c r="U31" s="56"/>
      <c r="V31" s="29"/>
      <c r="W31" s="56"/>
      <c r="Y31" s="56"/>
      <c r="Z31" s="58"/>
      <c r="AA31" s="56"/>
    </row>
    <row r="32" spans="2:27" x14ac:dyDescent="0.2">
      <c r="B32" s="56"/>
      <c r="C32" s="29"/>
      <c r="D32" s="29" t="str">
        <f>IF(B32="x","x","")</f>
        <v/>
      </c>
      <c r="E32" s="29"/>
      <c r="F32" s="29"/>
      <c r="G32" s="29"/>
      <c r="H32" s="29"/>
      <c r="I32" s="29"/>
      <c r="J32" s="29"/>
      <c r="K32" s="29"/>
      <c r="L32" s="29"/>
      <c r="M32" s="29"/>
      <c r="N32" s="29"/>
      <c r="O32" s="29"/>
      <c r="P32" s="29"/>
      <c r="Q32" s="29"/>
      <c r="R32" s="29"/>
      <c r="S32" s="29"/>
      <c r="T32" s="29"/>
      <c r="U32" s="29"/>
      <c r="V32" s="29"/>
      <c r="W32" s="56"/>
      <c r="Y32" s="56"/>
      <c r="Z32" s="58"/>
      <c r="AA32" s="56"/>
    </row>
    <row r="33" spans="1:27" x14ac:dyDescent="0.2">
      <c r="A33" s="56"/>
      <c r="B33" s="56"/>
      <c r="C33" s="29"/>
      <c r="D33" s="29"/>
      <c r="E33" s="29"/>
      <c r="F33" s="29"/>
      <c r="G33" s="29"/>
      <c r="H33" s="29"/>
      <c r="I33" s="29"/>
      <c r="J33" s="29"/>
      <c r="K33" s="29"/>
      <c r="L33" s="29"/>
      <c r="M33" s="29"/>
      <c r="N33" s="29"/>
      <c r="O33" s="29"/>
      <c r="P33" s="29"/>
      <c r="Q33" s="29"/>
      <c r="R33" s="29"/>
      <c r="S33" s="29"/>
      <c r="T33" s="29"/>
      <c r="U33" s="29"/>
      <c r="V33" s="29"/>
      <c r="W33" s="56"/>
      <c r="Y33" s="56"/>
      <c r="Z33" s="58"/>
      <c r="AA33" s="56"/>
    </row>
    <row r="34" spans="1:27" x14ac:dyDescent="0.2">
      <c r="A34" s="56"/>
      <c r="B34" s="56"/>
      <c r="C34" s="29"/>
      <c r="D34" s="29"/>
      <c r="E34" s="29"/>
      <c r="F34" s="29"/>
      <c r="G34" s="29"/>
      <c r="H34" s="29"/>
      <c r="I34" s="29"/>
      <c r="J34" s="29"/>
      <c r="K34" s="56"/>
      <c r="L34" s="56"/>
      <c r="M34" s="56"/>
      <c r="N34" s="56"/>
      <c r="O34" s="56"/>
      <c r="P34" s="56"/>
      <c r="Q34" s="29"/>
      <c r="R34" s="29"/>
      <c r="S34" s="56"/>
      <c r="T34" s="29"/>
      <c r="U34" s="29"/>
      <c r="V34" s="29"/>
      <c r="W34" s="56"/>
      <c r="Y34" s="56"/>
      <c r="Z34" s="58"/>
      <c r="AA34" s="56"/>
    </row>
    <row r="35" spans="1:27" x14ac:dyDescent="0.2">
      <c r="A35" s="56"/>
      <c r="B35" s="56"/>
      <c r="C35" s="29"/>
      <c r="D35" s="29"/>
      <c r="E35" s="29"/>
      <c r="F35" s="29"/>
      <c r="G35" s="29"/>
      <c r="H35" s="29"/>
      <c r="I35" s="29"/>
      <c r="J35" s="29"/>
      <c r="K35" s="56"/>
      <c r="L35" s="56"/>
      <c r="M35" s="56"/>
      <c r="N35" s="56"/>
      <c r="O35" s="56"/>
      <c r="P35" s="56"/>
      <c r="Q35" s="29"/>
      <c r="R35" s="29"/>
      <c r="S35" s="56"/>
      <c r="T35" s="29"/>
      <c r="U35" s="29"/>
      <c r="V35" s="29"/>
      <c r="W35" s="56"/>
      <c r="Y35" s="56"/>
      <c r="Z35" s="58"/>
      <c r="AA35" s="56"/>
    </row>
    <row r="36" spans="1:27" x14ac:dyDescent="0.2">
      <c r="A36" s="56"/>
      <c r="B36" s="56"/>
      <c r="C36" s="29"/>
      <c r="D36" s="29"/>
      <c r="E36" s="29"/>
      <c r="F36" s="29"/>
      <c r="G36" s="29"/>
      <c r="H36" s="29"/>
      <c r="I36" s="29"/>
      <c r="J36" s="29"/>
      <c r="K36" s="56"/>
      <c r="L36" s="56"/>
      <c r="M36" s="56"/>
      <c r="N36" s="56"/>
      <c r="O36" s="56"/>
      <c r="P36" s="56"/>
      <c r="Q36" s="29"/>
      <c r="R36" s="29"/>
      <c r="S36" s="56"/>
      <c r="T36" s="29"/>
      <c r="U36" s="29"/>
      <c r="V36" s="29"/>
      <c r="W36" s="56"/>
      <c r="X36" s="44"/>
      <c r="Y36" s="56"/>
      <c r="Z36" s="58"/>
      <c r="AA36" s="56"/>
    </row>
    <row r="37" spans="1:27" x14ac:dyDescent="0.2">
      <c r="A37" s="56"/>
      <c r="B37" s="56"/>
      <c r="C37" s="29"/>
      <c r="D37" s="29"/>
      <c r="E37" s="29"/>
      <c r="F37" s="29"/>
      <c r="G37" s="29"/>
      <c r="H37" s="29"/>
      <c r="I37" s="29"/>
      <c r="J37" s="29"/>
      <c r="K37" s="56"/>
      <c r="L37" s="56"/>
      <c r="M37" s="56"/>
      <c r="N37" s="56"/>
      <c r="O37" s="56"/>
      <c r="P37" s="56"/>
      <c r="Q37" s="29"/>
      <c r="R37" s="29"/>
      <c r="S37" s="56"/>
      <c r="T37" s="29"/>
      <c r="U37" s="29"/>
      <c r="V37" s="29"/>
      <c r="W37" s="29"/>
      <c r="X37" s="69"/>
      <c r="Y37" s="56"/>
      <c r="Z37" s="58"/>
      <c r="AA37" s="56"/>
    </row>
    <row r="38" spans="1:27" x14ac:dyDescent="0.2">
      <c r="A38" s="56"/>
      <c r="B38" s="56"/>
      <c r="C38" s="29"/>
      <c r="D38" s="29"/>
      <c r="E38" s="29"/>
      <c r="F38" s="29"/>
      <c r="G38" s="29"/>
      <c r="H38" s="29"/>
      <c r="I38" s="29"/>
      <c r="J38" s="29"/>
      <c r="K38" s="56"/>
      <c r="L38" s="56"/>
      <c r="M38" s="56"/>
      <c r="N38" s="56"/>
      <c r="O38" s="56"/>
      <c r="P38" s="56"/>
      <c r="Q38" s="29"/>
      <c r="R38" s="29"/>
      <c r="S38" s="56"/>
      <c r="T38" s="29"/>
      <c r="U38" s="29"/>
      <c r="V38" s="29"/>
      <c r="W38" s="29"/>
      <c r="X38" s="69"/>
      <c r="Y38" s="56"/>
    </row>
    <row r="39" spans="1:27" x14ac:dyDescent="0.2">
      <c r="A39" s="56"/>
      <c r="B39" s="56"/>
      <c r="C39" s="29"/>
      <c r="D39" s="29"/>
      <c r="E39" s="29"/>
      <c r="F39" s="29"/>
      <c r="G39" s="29"/>
      <c r="H39" s="29"/>
      <c r="I39" s="29"/>
      <c r="J39" s="29"/>
      <c r="K39" s="56"/>
      <c r="L39" s="56"/>
      <c r="M39" s="56"/>
      <c r="N39" s="56"/>
      <c r="O39" s="56"/>
      <c r="P39" s="56"/>
      <c r="Q39" s="29"/>
      <c r="R39" s="29"/>
      <c r="S39" s="56"/>
      <c r="T39" s="29"/>
      <c r="U39" s="29"/>
      <c r="V39" s="29"/>
      <c r="W39" s="29"/>
      <c r="X39" s="69"/>
      <c r="Y39" s="56"/>
    </row>
    <row r="40" spans="1:27" x14ac:dyDescent="0.2">
      <c r="A40" s="56"/>
      <c r="W40" s="29"/>
      <c r="X40" s="44"/>
    </row>
    <row r="41" spans="1:27" x14ac:dyDescent="0.2">
      <c r="A41" s="56"/>
      <c r="W41" s="29"/>
      <c r="X41" s="44"/>
    </row>
    <row r="42" spans="1:27" x14ac:dyDescent="0.2">
      <c r="A42" s="56"/>
      <c r="W42" s="29"/>
      <c r="X42" s="44"/>
    </row>
    <row r="43" spans="1:27" x14ac:dyDescent="0.2">
      <c r="A43" s="56"/>
      <c r="W43" s="29"/>
      <c r="X43" s="44"/>
    </row>
    <row r="44" spans="1:27" x14ac:dyDescent="0.2">
      <c r="A44" s="56"/>
      <c r="W44" s="29"/>
      <c r="X44" s="44"/>
    </row>
    <row r="45" spans="1:27" x14ac:dyDescent="0.2">
      <c r="X45" s="44"/>
    </row>
    <row r="46" spans="1:27" x14ac:dyDescent="0.2">
      <c r="X46" s="44"/>
    </row>
    <row r="47" spans="1:27" x14ac:dyDescent="0.2">
      <c r="X47" s="44"/>
    </row>
  </sheetData>
  <sheetProtection sheet="1" selectLockedCells="1"/>
  <protectedRanges>
    <protectedRange sqref="Y5:Y11" name="Bereich1"/>
    <protectedRange sqref="B16:B22" name="Bereich2"/>
    <protectedRange sqref="I16:I20" name="Bereich3"/>
    <protectedRange sqref="P16:P20" name="Bereich4"/>
    <protectedRange sqref="P22" name="Bereich5"/>
  </protectedRanges>
  <mergeCells count="4">
    <mergeCell ref="D3:V3"/>
    <mergeCell ref="I21:O21"/>
    <mergeCell ref="I22:O22"/>
    <mergeCell ref="P21:V21"/>
  </mergeCells>
  <phoneticPr fontId="1" type="noConversion"/>
  <conditionalFormatting sqref="Y21 Y17">
    <cfRule type="cellIs" dxfId="46" priority="261" stopIfTrue="1" operator="equal">
      <formula>3</formula>
    </cfRule>
  </conditionalFormatting>
  <conditionalFormatting sqref="Y16">
    <cfRule type="cellIs" dxfId="45" priority="263" stopIfTrue="1" operator="equal">
      <formula>2</formula>
    </cfRule>
  </conditionalFormatting>
  <conditionalFormatting sqref="Y18">
    <cfRule type="cellIs" dxfId="44" priority="265" operator="between">
      <formula>2</formula>
      <formula>3</formula>
    </cfRule>
  </conditionalFormatting>
  <conditionalFormatting sqref="Y5">
    <cfRule type="expression" dxfId="43" priority="42">
      <formula>AND(Y5&lt;&gt;"",Y5&lt;&gt;"E",Y5&lt;&gt;"F",Y5&lt;&gt;"L",Y5&lt;&gt;"Spa")</formula>
    </cfRule>
    <cfRule type="expression" dxfId="42" priority="275">
      <formula>OR(Y5="E",Y5="F",Y5="L",Y5="Spa")</formula>
    </cfRule>
  </conditionalFormatting>
  <conditionalFormatting sqref="Y11">
    <cfRule type="expression" dxfId="41" priority="39">
      <formula>OR($Y$11="j",$Y$11="n")</formula>
    </cfRule>
    <cfRule type="expression" dxfId="40" priority="277">
      <formula>AND($Y$11&lt;&gt;"j",$Y$11&lt;&gt;"n",$Y$11&lt;&gt;"")</formula>
    </cfRule>
  </conditionalFormatting>
  <conditionalFormatting sqref="S16:V19 L20:O20 S22:V22 E16:H22 L16:O18">
    <cfRule type="cellIs" dxfId="39" priority="188" operator="equal">
      <formula>"G"</formula>
    </cfRule>
    <cfRule type="cellIs" dxfId="38" priority="189" operator="equal">
      <formula>"L"</formula>
    </cfRule>
  </conditionalFormatting>
  <conditionalFormatting sqref="L19:O19 S20:V20">
    <cfRule type="cellIs" dxfId="37" priority="181" operator="equal">
      <formula>"G"</formula>
    </cfRule>
    <cfRule type="cellIs" dxfId="36" priority="182" operator="equal">
      <formula>"L"</formula>
    </cfRule>
  </conditionalFormatting>
  <conditionalFormatting sqref="Y23">
    <cfRule type="cellIs" dxfId="35" priority="67" operator="greaterThan">
      <formula>24</formula>
    </cfRule>
  </conditionalFormatting>
  <conditionalFormatting sqref="D3:V3">
    <cfRule type="expression" dxfId="34" priority="65">
      <formula>$D$3&lt;&gt;""</formula>
    </cfRule>
  </conditionalFormatting>
  <conditionalFormatting sqref="B16:B21 I16:I18 P16:P20 P22">
    <cfRule type="cellIs" dxfId="33" priority="104" operator="equal">
      <formula>"L"</formula>
    </cfRule>
  </conditionalFormatting>
  <conditionalFormatting sqref="B16:B22 I16:I20 P16:P20 P22">
    <cfRule type="cellIs" dxfId="32" priority="720" operator="notEqual">
      <formula>""</formula>
    </cfRule>
  </conditionalFormatting>
  <conditionalFormatting sqref="Y20">
    <cfRule type="expression" dxfId="31" priority="50" stopIfTrue="1">
      <formula>$Y$20=2</formula>
    </cfRule>
  </conditionalFormatting>
  <conditionalFormatting sqref="Y12">
    <cfRule type="expression" dxfId="30" priority="44">
      <formula>AND(Y12&lt;&gt;"",Y12&lt;&gt;"n",Y12&lt;&gt;"AF1",Y12&lt;&gt;"AF2",Y12&lt;&gt;"AF3")</formula>
    </cfRule>
    <cfRule type="expression" dxfId="29" priority="45" stopIfTrue="1">
      <formula>OR(Y12="AF1",Y12="AF2",Y12="AF3",Y12="n")</formula>
    </cfRule>
  </conditionalFormatting>
  <conditionalFormatting sqref="E20:H21">
    <cfRule type="cellIs" dxfId="28" priority="29" operator="equal">
      <formula>"G"</formula>
    </cfRule>
    <cfRule type="cellIs" dxfId="27" priority="30" operator="equal">
      <formula>"L"</formula>
    </cfRule>
  </conditionalFormatting>
  <conditionalFormatting sqref="Y7">
    <cfRule type="expression" dxfId="26" priority="15">
      <formula>AND(Y7&lt;&gt;"",Y7&lt;&gt;"E",Y7&lt;&gt;"F",Y7&lt;&gt;"L",Y7&lt;&gt;"Spa")</formula>
    </cfRule>
    <cfRule type="expression" dxfId="25" priority="16">
      <formula>OR(Y7="E",Y7="F",Y7="L",Y7="Spa")</formula>
    </cfRule>
  </conditionalFormatting>
  <conditionalFormatting sqref="Y6">
    <cfRule type="expression" dxfId="24" priority="13">
      <formula>AND(Y6&lt;&gt;"",Y6&lt;&gt;3,Y6&lt;&gt;5,Y6&lt;&gt;7,Y6&lt;&gt;9)</formula>
    </cfRule>
    <cfRule type="expression" dxfId="23" priority="14">
      <formula>OR(Y6=3,Y6=5,Y6=7,Y6=9)</formula>
    </cfRule>
  </conditionalFormatting>
  <conditionalFormatting sqref="Y8">
    <cfRule type="expression" dxfId="22" priority="11">
      <formula>AND(Y8&lt;&gt;"",Y8&lt;&gt;3,Y8&lt;&gt;5,Y8&lt;&gt;7,Y8&lt;&gt;9,Y8&lt;&gt;11)</formula>
    </cfRule>
    <cfRule type="expression" dxfId="21" priority="12">
      <formula>OR(Y8=3,Y8=5,Y8=7,Y8=9,Y8=11)</formula>
    </cfRule>
  </conditionalFormatting>
  <conditionalFormatting sqref="Y9">
    <cfRule type="expression" dxfId="20" priority="9">
      <formula>AND(Y9&lt;&gt;"",Y9&lt;&gt;"x",Y9&lt;&gt;"E",Y9&lt;&gt;"F",Y9&lt;&gt;"L",Y9&lt;&gt;"Spa")</formula>
    </cfRule>
    <cfRule type="expression" dxfId="19" priority="10">
      <formula>OR(Y9="x",Y9="E",Y9="F",Y9="L",Y9="Spa")</formula>
    </cfRule>
  </conditionalFormatting>
  <conditionalFormatting sqref="Y10">
    <cfRule type="expression" dxfId="18" priority="7">
      <formula>AND(Y10&lt;&gt;"x",Y10&lt;&gt;"",Y10&lt;&gt;3,Y10&lt;&gt;5,Y10&lt;&gt;7,Y10&lt;&gt;9,Y10&lt;&gt;11)</formula>
    </cfRule>
    <cfRule type="expression" dxfId="17" priority="8">
      <formula>OR(Y10="x",Y10=3,Y10=5,Y10=7,Y10=9,Y10=11)</formula>
    </cfRule>
  </conditionalFormatting>
  <conditionalFormatting sqref="P22">
    <cfRule type="cellIs" dxfId="16" priority="61" operator="equal">
      <formula>"s"</formula>
    </cfRule>
  </conditionalFormatting>
  <conditionalFormatting sqref="P22 P16:P20 B16:B22 I16:I20">
    <cfRule type="expression" dxfId="15" priority="665">
      <formula>AND($E$8="Erledigt!",$E$9="Erledigt!",$E$11="Erledigt!",$E$12="Erledigt!")</formula>
    </cfRule>
  </conditionalFormatting>
  <conditionalFormatting sqref="P22 C12:D12 P16:P20 B16:B22 I16:I20">
    <cfRule type="expression" dxfId="14" priority="675">
      <formula>AND($E$7="Erledigt!",$E$8="Erledigt!",$E$9="Erledigt!",$E$11="Erledigt!")</formula>
    </cfRule>
  </conditionalFormatting>
  <conditionalFormatting sqref="P17:P20 C11:D11 B17:B19">
    <cfRule type="expression" dxfId="13" priority="735">
      <formula>AND($E$7="Erledigt!",$E$8="Erledigt!",$E$9="Erledigt!",COUNTIF($B$20:$B$22,"&lt;&gt;")&gt;0,COUNTIF($I$18:$I$20,"&lt;&gt;")&gt;0,COUNTIF($P$17:$P$19,"&lt;&gt;")&gt;0,COUNTIF($E$17:$H$19,"G")+COUNTIF($E$17:$H$19,"L")+COUNTIF($S$17:$V$20,"L")+COUNTIF($S$17:$V$20,"G")&lt;9,(COUNTIF($B$16:$B$21,"L")+COUNTIF($I$16:$I$18,"L")+COUNTIF($P$16:$P$20,"L")+COUNTIF($P$22,"L"))=2)</formula>
    </cfRule>
  </conditionalFormatting>
  <conditionalFormatting sqref="Y19">
    <cfRule type="expression" dxfId="12" priority="746" stopIfTrue="1">
      <formula>(COUNTIF($B$16:$B$22,"S")+COUNTIF($I$16:$I$22,"S")+COUNTIF($P$16:$P$22,"S"))=1</formula>
    </cfRule>
  </conditionalFormatting>
  <conditionalFormatting sqref="C9:D9">
    <cfRule type="expression" dxfId="11" priority="765">
      <formula>AND(OR(COUNTIF($B$20:$B$22,"&lt;&gt;")=0,COUNTIF($I$18:$I$20,"&lt;&gt;")=0,COUNTIF($P$17:$P$19,"&lt;&gt;")=0,COUNTIF($S$17:$V$19,"G")+COUNTIF($S$17:$V$19,"L")&lt;4,AND(COUNTIF($P$17:$P$19,"Z")=1,COUNTIF($P$17:$P$19,"&lt;&gt;")=1)),(COUNTIF($B$16:$B$21,"L")+COUNTIF($I$16:$I$18,"L")+COUNTIF($P$16:$P$20,"L")+COUNTIF($P$22,"L"))=2, $Y$15&gt;0)</formula>
    </cfRule>
  </conditionalFormatting>
  <conditionalFormatting sqref="C8:D8 B16:B17 P16 I16:I18">
    <cfRule type="expression" dxfId="10" priority="766">
      <formula>AND($Y$15&lt;&gt;0,$Y$16=2)</formula>
    </cfRule>
  </conditionalFormatting>
  <conditionalFormatting sqref="P17:P19">
    <cfRule type="expression" dxfId="9" priority="775">
      <formula>AND($Y$15&lt;&gt;0,$Y$16=2,OR(COUNTIF($P$17:$P$19,"&lt;&gt;")=0,AND( COUNTIF($P$17:$P$19,"Z")=1,COUNTIF($P$17:$P$19,"&lt;&gt;")=1)))</formula>
    </cfRule>
  </conditionalFormatting>
  <conditionalFormatting sqref="I18:I20">
    <cfRule type="expression" dxfId="8" priority="776">
      <formula>AND($Y$15&lt;&gt;0,$Y$16=2,$I$18:$I$20="")</formula>
    </cfRule>
    <cfRule type="expression" dxfId="7" priority="777">
      <formula>(COUNTIF($I$18:$I$20,"W")+COUNTIF($I$18:$I$20,"L"))=1</formula>
    </cfRule>
  </conditionalFormatting>
  <conditionalFormatting sqref="B20:B22">
    <cfRule type="expression" dxfId="6" priority="778">
      <formula>AND($Y$15&lt;&gt;0,$Y$16=2,$B$20:$B$22="")</formula>
    </cfRule>
  </conditionalFormatting>
  <conditionalFormatting sqref="Y15">
    <cfRule type="expression" dxfId="5" priority="779">
      <formula>OR(AND($B$17="L",$Y$6&gt;=9),AND($B$18="L",$Y$8&gt;=9),AND($B$19="L",$Y$6&gt;=9))</formula>
    </cfRule>
    <cfRule type="expression" dxfId="4" priority="780">
      <formula>OR($Y$15=1,$Y$15=2)</formula>
    </cfRule>
  </conditionalFormatting>
  <conditionalFormatting sqref="C7:D7">
    <cfRule type="expression" dxfId="3" priority="781">
      <formula>AND($D$3&lt;&gt;"",COUNTIF($Y$5:$Y$12,"")=0)</formula>
    </cfRule>
  </conditionalFormatting>
  <conditionalFormatting sqref="B18 B20">
    <cfRule type="expression" dxfId="2" priority="782">
      <formula>AND((COUNTIF($B$16:$B$22,"L")+COUNTIF($I$16:$I$20,"L")+COUNTIF($P$16:$P$22,"L"))=2,$Y$5=$D$18)</formula>
    </cfRule>
  </conditionalFormatting>
  <conditionalFormatting sqref="C12:D12">
    <cfRule type="expression" dxfId="1" priority="784">
      <formula>AND($E$7="Erledigt!",$E$8="Erledigt!",$E$9="Erledigt!",$E$11="Erledigt!",COUNTIF($B$16:$B$22,"s")+COUNTIF($I$16:$I$20,"s")+COUNTIF($P$16:$P$20,"s")=1,OR(AND($Y$12="n",COUNTIF($B$16:$B$22,"m")+COUNTIF($I$16:$I$20,"m")+COUNTIF($P$16:$P$20,"m")+COUNTIF($P$22,"m")=2), AND(OR($Y$12="AF1",$Y$12="AF2",$Y$12="AF3"),COUNTIF($B$16:$B$22,"m")+COUNTIF($I$16:$I$20,"m")+COUNTIF($P$16:$P$20,"m")+COUNTIF($P$22,"m")=1)))</formula>
    </cfRule>
  </conditionalFormatting>
  <conditionalFormatting sqref="P22 C8:D8 B16:B21 I16:I18 P16:P20">
    <cfRule type="expression" dxfId="0" priority="785">
      <formula>AND($D$3&lt;&gt;"",COUNTIF($Y$5:$Y$12,"")=0,OR($Y$16&lt;&gt;2,$Y$15=0))</formula>
    </cfRule>
  </conditionalFormatting>
  <pageMargins left="0.39370078740157483" right="0.39370078740157483" top="0.59055118110236227" bottom="0.59055118110236227" header="0.51181102362204722" footer="0.51181102362204722"/>
  <pageSetup paperSize="9" scale="94" orientation="landscape"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4D73CAAB-69FF-491F-8CE8-F990A041005B}">
          <x14:formula1>
            <xm:f>Tabelle1!$A$2:$A$5</xm:f>
          </x14:formula1>
          <xm:sqref>Y5</xm:sqref>
        </x14:dataValidation>
        <x14:dataValidation type="list" allowBlank="1" showInputMessage="1" showErrorMessage="1" xr:uid="{DE9FB1FD-A98B-4C09-BF17-D15047520E21}">
          <x14:formula1>
            <xm:f>Tabelle1!$A$8:$A$11</xm:f>
          </x14:formula1>
          <xm:sqref>Y6</xm:sqref>
        </x14:dataValidation>
        <x14:dataValidation type="list" allowBlank="1" showInputMessage="1" showErrorMessage="1" xr:uid="{D5C642ED-DCC9-49F9-8B99-5C9B2B1C3606}">
          <x14:formula1>
            <xm:f>Tabelle1!$A$14:$A$17</xm:f>
          </x14:formula1>
          <xm:sqref>Y7</xm:sqref>
        </x14:dataValidation>
        <x14:dataValidation type="list" allowBlank="1" showInputMessage="1" showErrorMessage="1" xr:uid="{13D1ECB2-A45F-4534-9963-7726DE6948BB}">
          <x14:formula1>
            <xm:f>Tabelle1!$A$20:$A$24</xm:f>
          </x14:formula1>
          <xm:sqref>Y8</xm:sqref>
        </x14:dataValidation>
        <x14:dataValidation type="list" allowBlank="1" showInputMessage="1" showErrorMessage="1" xr:uid="{BB7482AB-2E2A-4CD1-A06A-F903E66BE919}">
          <x14:formula1>
            <xm:f>Tabelle1!$A$42:$A$43</xm:f>
          </x14:formula1>
          <xm:sqref>Y11</xm:sqref>
        </x14:dataValidation>
        <x14:dataValidation type="list" allowBlank="1" showInputMessage="1" showErrorMessage="1" xr:uid="{4B835379-7070-49E0-A337-53D40ACB97A6}">
          <x14:formula1>
            <xm:f>Tabelle1!$A$46:$A$49</xm:f>
          </x14:formula1>
          <xm:sqref>Y12</xm:sqref>
        </x14:dataValidation>
        <x14:dataValidation type="list" allowBlank="1" showInputMessage="1" showErrorMessage="1" xr:uid="{6AC87927-FA6B-4591-AD26-79B3AB6A201D}">
          <x14:formula1>
            <xm:f>Tabelle1!$A$34:$A$39</xm:f>
          </x14:formula1>
          <xm:sqref>Y10</xm:sqref>
        </x14:dataValidation>
        <x14:dataValidation type="list" allowBlank="1" showInputMessage="1" showErrorMessage="1" xr:uid="{6B3E06EB-2AA0-4160-B7D4-0108C87DCF37}">
          <x14:formula1>
            <xm:f>Tabelle1!$A$27:$A$31</xm:f>
          </x14:formula1>
          <xm:sqref>Y9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77F20-D1E3-4C4F-8A78-1DEA8D1932D2}">
  <dimension ref="A1:A49"/>
  <sheetViews>
    <sheetView workbookViewId="0">
      <selection activeCell="A40" sqref="A40"/>
    </sheetView>
  </sheetViews>
  <sheetFormatPr baseColWidth="10" defaultRowHeight="12.75" x14ac:dyDescent="0.2"/>
  <cols>
    <col min="1" max="1" width="11.42578125" style="66"/>
  </cols>
  <sheetData>
    <row r="1" spans="1:1" x14ac:dyDescent="0.2">
      <c r="A1" s="62" t="s">
        <v>62</v>
      </c>
    </row>
    <row r="2" spans="1:1" x14ac:dyDescent="0.2">
      <c r="A2" s="62" t="s">
        <v>5</v>
      </c>
    </row>
    <row r="3" spans="1:1" x14ac:dyDescent="0.2">
      <c r="A3" s="62" t="s">
        <v>6</v>
      </c>
    </row>
    <row r="4" spans="1:1" x14ac:dyDescent="0.2">
      <c r="A4" s="62" t="s">
        <v>7</v>
      </c>
    </row>
    <row r="5" spans="1:1" x14ac:dyDescent="0.2">
      <c r="A5" s="62" t="s">
        <v>65</v>
      </c>
    </row>
    <row r="6" spans="1:1" x14ac:dyDescent="0.2">
      <c r="A6" s="62"/>
    </row>
    <row r="7" spans="1:1" x14ac:dyDescent="0.2">
      <c r="A7" s="62" t="s">
        <v>63</v>
      </c>
    </row>
    <row r="8" spans="1:1" x14ac:dyDescent="0.2">
      <c r="A8" s="62">
        <v>3</v>
      </c>
    </row>
    <row r="9" spans="1:1" x14ac:dyDescent="0.2">
      <c r="A9" s="62">
        <v>5</v>
      </c>
    </row>
    <row r="10" spans="1:1" x14ac:dyDescent="0.2">
      <c r="A10" s="62">
        <v>7</v>
      </c>
    </row>
    <row r="11" spans="1:1" x14ac:dyDescent="0.2">
      <c r="A11" s="62">
        <v>9</v>
      </c>
    </row>
    <row r="12" spans="1:1" x14ac:dyDescent="0.2">
      <c r="A12" s="62"/>
    </row>
    <row r="13" spans="1:1" x14ac:dyDescent="0.2">
      <c r="A13" s="62" t="s">
        <v>61</v>
      </c>
    </row>
    <row r="14" spans="1:1" x14ac:dyDescent="0.2">
      <c r="A14" s="62" t="s">
        <v>5</v>
      </c>
    </row>
    <row r="15" spans="1:1" x14ac:dyDescent="0.2">
      <c r="A15" s="62" t="s">
        <v>6</v>
      </c>
    </row>
    <row r="16" spans="1:1" x14ac:dyDescent="0.2">
      <c r="A16" s="62" t="s">
        <v>7</v>
      </c>
    </row>
    <row r="17" spans="1:1" x14ac:dyDescent="0.2">
      <c r="A17" s="62" t="s">
        <v>65</v>
      </c>
    </row>
    <row r="18" spans="1:1" x14ac:dyDescent="0.2">
      <c r="A18" s="62"/>
    </row>
    <row r="19" spans="1:1" x14ac:dyDescent="0.2">
      <c r="A19" s="62" t="s">
        <v>64</v>
      </c>
    </row>
    <row r="20" spans="1:1" x14ac:dyDescent="0.2">
      <c r="A20" s="62">
        <v>3</v>
      </c>
    </row>
    <row r="21" spans="1:1" x14ac:dyDescent="0.2">
      <c r="A21" s="62">
        <v>5</v>
      </c>
    </row>
    <row r="22" spans="1:1" x14ac:dyDescent="0.2">
      <c r="A22" s="62">
        <v>7</v>
      </c>
    </row>
    <row r="23" spans="1:1" x14ac:dyDescent="0.2">
      <c r="A23" s="62">
        <v>9</v>
      </c>
    </row>
    <row r="24" spans="1:1" x14ac:dyDescent="0.2">
      <c r="A24" s="62">
        <v>11</v>
      </c>
    </row>
    <row r="25" spans="1:1" x14ac:dyDescent="0.2">
      <c r="A25" s="62"/>
    </row>
    <row r="26" spans="1:1" x14ac:dyDescent="0.2">
      <c r="A26" s="62" t="s">
        <v>70</v>
      </c>
    </row>
    <row r="27" spans="1:1" x14ac:dyDescent="0.2">
      <c r="A27" s="62" t="s">
        <v>74</v>
      </c>
    </row>
    <row r="28" spans="1:1" x14ac:dyDescent="0.2">
      <c r="A28" s="62" t="s">
        <v>5</v>
      </c>
    </row>
    <row r="29" spans="1:1" x14ac:dyDescent="0.2">
      <c r="A29" s="62" t="s">
        <v>6</v>
      </c>
    </row>
    <row r="30" spans="1:1" x14ac:dyDescent="0.2">
      <c r="A30" s="62" t="s">
        <v>7</v>
      </c>
    </row>
    <row r="31" spans="1:1" x14ac:dyDescent="0.2">
      <c r="A31" s="62" t="s">
        <v>65</v>
      </c>
    </row>
    <row r="32" spans="1:1" x14ac:dyDescent="0.2">
      <c r="A32" s="62"/>
    </row>
    <row r="33" spans="1:1" x14ac:dyDescent="0.2">
      <c r="A33" s="62" t="s">
        <v>73</v>
      </c>
    </row>
    <row r="34" spans="1:1" x14ac:dyDescent="0.2">
      <c r="A34" s="62" t="s">
        <v>74</v>
      </c>
    </row>
    <row r="35" spans="1:1" x14ac:dyDescent="0.2">
      <c r="A35" s="62">
        <v>3</v>
      </c>
    </row>
    <row r="36" spans="1:1" x14ac:dyDescent="0.2">
      <c r="A36" s="62">
        <v>5</v>
      </c>
    </row>
    <row r="37" spans="1:1" x14ac:dyDescent="0.2">
      <c r="A37" s="62">
        <v>7</v>
      </c>
    </row>
    <row r="38" spans="1:1" x14ac:dyDescent="0.2">
      <c r="A38" s="62">
        <v>9</v>
      </c>
    </row>
    <row r="39" spans="1:1" x14ac:dyDescent="0.2">
      <c r="A39" s="62">
        <v>11</v>
      </c>
    </row>
    <row r="40" spans="1:1" x14ac:dyDescent="0.2">
      <c r="A40" s="62"/>
    </row>
    <row r="41" spans="1:1" x14ac:dyDescent="0.2">
      <c r="A41" s="63" t="s">
        <v>54</v>
      </c>
    </row>
    <row r="42" spans="1:1" x14ac:dyDescent="0.2">
      <c r="A42" s="62" t="s">
        <v>58</v>
      </c>
    </row>
    <row r="43" spans="1:1" x14ac:dyDescent="0.2">
      <c r="A43" s="62" t="s">
        <v>59</v>
      </c>
    </row>
    <row r="44" spans="1:1" x14ac:dyDescent="0.2">
      <c r="A44" s="63"/>
    </row>
    <row r="45" spans="1:1" x14ac:dyDescent="0.2">
      <c r="A45" s="64" t="s">
        <v>50</v>
      </c>
    </row>
    <row r="46" spans="1:1" x14ac:dyDescent="0.2">
      <c r="A46" s="65" t="s">
        <v>59</v>
      </c>
    </row>
    <row r="47" spans="1:1" x14ac:dyDescent="0.2">
      <c r="A47" s="65" t="s">
        <v>67</v>
      </c>
    </row>
    <row r="48" spans="1:1" x14ac:dyDescent="0.2">
      <c r="A48" s="65" t="s">
        <v>68</v>
      </c>
    </row>
    <row r="49" spans="1:1" x14ac:dyDescent="0.2">
      <c r="A49" s="65" t="s">
        <v>66</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Einführung</vt:lpstr>
      <vt:lpstr>GO-Planer</vt:lpstr>
      <vt:lpstr>Tabelle1</vt:lpstr>
      <vt:lpstr>'GO-Planer'!Druckbereich</vt:lpstr>
    </vt:vector>
  </TitlesOfParts>
  <Company>SMS/GiVB/2006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dc:creator>
  <cp:lastModifiedBy>Harald Pausch</cp:lastModifiedBy>
  <cp:lastPrinted>2017-05-17T07:56:48Z</cp:lastPrinted>
  <dcterms:created xsi:type="dcterms:W3CDTF">2008-09-18T11:28:43Z</dcterms:created>
  <dcterms:modified xsi:type="dcterms:W3CDTF">2020-10-27T09:00:50Z</dcterms:modified>
</cp:coreProperties>
</file>